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7" i="1" l="1"/>
  <c r="E427" i="1"/>
  <c r="D317" i="1"/>
  <c r="E320" i="1"/>
  <c r="D320" i="1"/>
  <c r="E327" i="1"/>
  <c r="D327" i="1"/>
  <c r="D326" i="1"/>
  <c r="E326" i="1"/>
  <c r="E28" i="1" l="1"/>
  <c r="E337" i="1"/>
  <c r="E411" i="1"/>
  <c r="E211" i="1"/>
  <c r="E209" i="1"/>
  <c r="E176" i="1"/>
  <c r="E174" i="1"/>
  <c r="E251" i="1"/>
  <c r="E260" i="1"/>
  <c r="D157" i="1"/>
  <c r="D161" i="1"/>
  <c r="D225" i="1"/>
  <c r="E225" i="1"/>
  <c r="D218" i="1"/>
  <c r="E218" i="1"/>
  <c r="D209" i="1"/>
  <c r="D199" i="1"/>
  <c r="E199" i="1"/>
  <c r="D190" i="1"/>
  <c r="E190" i="1"/>
  <c r="D182" i="1"/>
  <c r="E182" i="1"/>
  <c r="D174" i="1"/>
  <c r="D25" i="1"/>
  <c r="D203" i="1"/>
  <c r="D236" i="1"/>
  <c r="D254" i="1"/>
  <c r="D53" i="1"/>
  <c r="D49" i="1"/>
  <c r="D52" i="1"/>
  <c r="D38" i="1"/>
  <c r="E38" i="1"/>
  <c r="D40" i="1"/>
  <c r="E243" i="1" l="1"/>
  <c r="E200" i="1"/>
  <c r="D200" i="1"/>
  <c r="E425" i="1" l="1"/>
  <c r="D105" i="1"/>
  <c r="D109" i="1"/>
  <c r="D201" i="1"/>
  <c r="D294" i="1"/>
  <c r="D131" i="1" l="1"/>
  <c r="D58" i="1" l="1"/>
  <c r="D55" i="1"/>
  <c r="D136" i="1"/>
  <c r="D133" i="1"/>
  <c r="E286" i="1"/>
  <c r="E279" i="1"/>
  <c r="E278" i="1"/>
  <c r="E304" i="1"/>
  <c r="D271" i="1"/>
  <c r="D202" i="1"/>
  <c r="D197" i="1" s="1"/>
  <c r="D26" i="1"/>
  <c r="D268" i="1"/>
  <c r="D24" i="1"/>
  <c r="D425" i="1" s="1"/>
  <c r="D80" i="1"/>
  <c r="D158" i="1"/>
  <c r="D106" i="1"/>
  <c r="D148" i="1"/>
  <c r="D31" i="1"/>
  <c r="D362" i="1"/>
  <c r="D387" i="1"/>
  <c r="D382" i="1"/>
  <c r="D342" i="1"/>
  <c r="D245" i="1"/>
  <c r="D435" i="1" l="1"/>
  <c r="E447" i="1"/>
  <c r="D447" i="1" l="1"/>
  <c r="E424" i="1" l="1"/>
  <c r="D424" i="1"/>
  <c r="D426" i="1" l="1"/>
  <c r="E426" i="1"/>
  <c r="E197" i="1"/>
  <c r="D466" i="1" l="1"/>
  <c r="D445" i="1"/>
  <c r="E445" i="1"/>
  <c r="E317" i="1"/>
  <c r="E433" i="1" l="1"/>
  <c r="D433" i="1"/>
  <c r="D418" i="1" l="1"/>
  <c r="D419" i="1" l="1"/>
  <c r="D428" i="1" l="1"/>
  <c r="E428" i="1"/>
  <c r="D429" i="1" l="1"/>
  <c r="D207" i="1"/>
  <c r="E207" i="1"/>
  <c r="D423" i="1"/>
  <c r="D422" i="1" l="1"/>
  <c r="D302" i="1"/>
  <c r="E302" i="1"/>
  <c r="D417" i="1"/>
  <c r="E417" i="1"/>
  <c r="D420" i="1"/>
  <c r="D421" i="1"/>
  <c r="E419" i="1"/>
  <c r="D416" i="1"/>
  <c r="E416" i="1"/>
  <c r="D415" i="1"/>
  <c r="D165" i="1"/>
  <c r="D414" i="1" l="1"/>
  <c r="D436" i="1"/>
  <c r="E435" i="1"/>
  <c r="D434" i="1"/>
  <c r="D432" i="1"/>
  <c r="D431" i="1"/>
  <c r="D441" i="1"/>
  <c r="D440" i="1"/>
  <c r="E440" i="1"/>
  <c r="D439" i="1"/>
  <c r="D438" i="1"/>
  <c r="D430" i="1" l="1"/>
  <c r="D437" i="1"/>
  <c r="D449" i="1"/>
  <c r="D450" i="1"/>
  <c r="D446" i="1"/>
  <c r="D444" i="1"/>
  <c r="D443" i="1"/>
  <c r="D463" i="1" l="1"/>
  <c r="D464" i="1"/>
  <c r="D465" i="1"/>
  <c r="D467" i="1"/>
  <c r="D462" i="1"/>
  <c r="D459" i="1"/>
  <c r="D460" i="1"/>
  <c r="D458" i="1"/>
  <c r="D456" i="1"/>
  <c r="D455" i="1"/>
  <c r="D454" i="1"/>
  <c r="D453" i="1"/>
  <c r="D452" i="1"/>
  <c r="E452" i="1"/>
  <c r="D461" i="1" l="1"/>
  <c r="D457" i="1"/>
  <c r="D451" i="1"/>
  <c r="E310" i="1" l="1"/>
  <c r="E448" i="1" l="1"/>
  <c r="E410" i="1" l="1"/>
  <c r="E409" i="1" s="1"/>
  <c r="E402" i="1"/>
  <c r="E400" i="1"/>
  <c r="E390" i="1"/>
  <c r="E389" i="1" s="1"/>
  <c r="E395" i="1"/>
  <c r="E394" i="1" s="1"/>
  <c r="E385" i="1"/>
  <c r="E384" i="1" s="1"/>
  <c r="E380" i="1"/>
  <c r="E379" i="1" s="1"/>
  <c r="E375" i="1"/>
  <c r="E374" i="1" s="1"/>
  <c r="E370" i="1"/>
  <c r="E369" i="1" s="1"/>
  <c r="E365" i="1"/>
  <c r="E364" i="1" s="1"/>
  <c r="E360" i="1"/>
  <c r="E359" i="1" s="1"/>
  <c r="E355" i="1"/>
  <c r="E354" i="1" s="1"/>
  <c r="E350" i="1"/>
  <c r="E349" i="1" s="1"/>
  <c r="E345" i="1"/>
  <c r="E344" i="1" s="1"/>
  <c r="E340" i="1"/>
  <c r="E339" i="1" s="1"/>
  <c r="E334" i="1"/>
  <c r="E333" i="1" s="1"/>
  <c r="E329" i="1"/>
  <c r="E328" i="1" s="1"/>
  <c r="E325" i="1"/>
  <c r="E324" i="1" s="1"/>
  <c r="E322" i="1"/>
  <c r="E293" i="1"/>
  <c r="E284" i="1"/>
  <c r="E276" i="1"/>
  <c r="E308" i="1"/>
  <c r="E300" i="1"/>
  <c r="E291" i="1"/>
  <c r="E282" i="1"/>
  <c r="E274" i="1"/>
  <c r="E267" i="1"/>
  <c r="E258" i="1"/>
  <c r="E265" i="1"/>
  <c r="E256" i="1"/>
  <c r="E249" i="1"/>
  <c r="E240" i="1"/>
  <c r="E247" i="1"/>
  <c r="E238" i="1"/>
  <c r="E232" i="1"/>
  <c r="E230" i="1"/>
  <c r="E224" i="1"/>
  <c r="E222" i="1"/>
  <c r="E216" i="1"/>
  <c r="E214" i="1"/>
  <c r="E205" i="1"/>
  <c r="E204" i="1" s="1"/>
  <c r="E195" i="1"/>
  <c r="E189" i="1"/>
  <c r="E187" i="1"/>
  <c r="E237" i="1" l="1"/>
  <c r="E221" i="1"/>
  <c r="E246" i="1"/>
  <c r="E316" i="1"/>
  <c r="E399" i="1"/>
  <c r="E186" i="1"/>
  <c r="E264" i="1"/>
  <c r="E194" i="1"/>
  <c r="E213" i="1"/>
  <c r="E229" i="1"/>
  <c r="E255" i="1"/>
  <c r="E181" i="1"/>
  <c r="E179" i="1"/>
  <c r="E173" i="1"/>
  <c r="E171" i="1"/>
  <c r="E166" i="1"/>
  <c r="E163" i="1"/>
  <c r="E160" i="1"/>
  <c r="E156" i="1"/>
  <c r="E153" i="1"/>
  <c r="E150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4" i="1"/>
  <c r="E101" i="1"/>
  <c r="E98" i="1"/>
  <c r="E96" i="1"/>
  <c r="E93" i="1"/>
  <c r="E90" i="1"/>
  <c r="E88" i="1"/>
  <c r="E85" i="1"/>
  <c r="E82" i="1"/>
  <c r="E78" i="1"/>
  <c r="E75" i="1"/>
  <c r="E72" i="1"/>
  <c r="E70" i="1"/>
  <c r="E67" i="1"/>
  <c r="E62" i="1"/>
  <c r="E64" i="1"/>
  <c r="E54" i="1"/>
  <c r="E50" i="1"/>
  <c r="E44" i="1"/>
  <c r="E36" i="1"/>
  <c r="E32" i="1"/>
  <c r="E27" i="1"/>
  <c r="E22" i="1"/>
  <c r="E15" i="1"/>
  <c r="E12" i="1"/>
  <c r="E11" i="1" s="1"/>
  <c r="E461" i="1"/>
  <c r="E457" i="1"/>
  <c r="E453" i="1"/>
  <c r="E450" i="1"/>
  <c r="E449" i="1"/>
  <c r="E446" i="1"/>
  <c r="E444" i="1"/>
  <c r="E443" i="1"/>
  <c r="E438" i="1"/>
  <c r="E434" i="1"/>
  <c r="E431" i="1"/>
  <c r="D400" i="1"/>
  <c r="D322" i="1"/>
  <c r="E307" i="1"/>
  <c r="E299" i="1" s="1"/>
  <c r="E290" i="1" s="1"/>
  <c r="D308" i="1"/>
  <c r="D300" i="1"/>
  <c r="D299" i="1" s="1"/>
  <c r="D291" i="1"/>
  <c r="D282" i="1"/>
  <c r="D274" i="1"/>
  <c r="D265" i="1"/>
  <c r="D256" i="1"/>
  <c r="D247" i="1"/>
  <c r="D238" i="1"/>
  <c r="D230" i="1"/>
  <c r="D222" i="1"/>
  <c r="D214" i="1"/>
  <c r="D205" i="1"/>
  <c r="D204" i="1" s="1"/>
  <c r="D195" i="1"/>
  <c r="D187" i="1"/>
  <c r="D179" i="1"/>
  <c r="D171" i="1"/>
  <c r="E165" i="1"/>
  <c r="D163" i="1"/>
  <c r="D156" i="1"/>
  <c r="D153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8" i="1"/>
  <c r="D85" i="1"/>
  <c r="D78" i="1"/>
  <c r="D75" i="1"/>
  <c r="D70" i="1"/>
  <c r="D67" i="1"/>
  <c r="D62" i="1"/>
  <c r="D12" i="1"/>
  <c r="D11" i="1" s="1"/>
  <c r="E77" i="1" l="1"/>
  <c r="E113" i="1"/>
  <c r="E145" i="1"/>
  <c r="E61" i="1"/>
  <c r="E87" i="1"/>
  <c r="E121" i="1"/>
  <c r="E155" i="1"/>
  <c r="E69" i="1"/>
  <c r="E103" i="1"/>
  <c r="E137" i="1"/>
  <c r="E95" i="1"/>
  <c r="E129" i="1"/>
  <c r="E14" i="1"/>
  <c r="D310" i="1"/>
  <c r="D307" i="1" s="1"/>
  <c r="D448" i="1"/>
  <c r="D390" i="1"/>
  <c r="D389" i="1" s="1"/>
  <c r="D395" i="1"/>
  <c r="D394" i="1" s="1"/>
  <c r="E442" i="1"/>
  <c r="E170" i="1"/>
  <c r="D385" i="1"/>
  <c r="D384" i="1" s="1"/>
  <c r="D410" i="1"/>
  <c r="D409" i="1" s="1"/>
  <c r="D402" i="1"/>
  <c r="D399" i="1" s="1"/>
  <c r="D345" i="1"/>
  <c r="D344" i="1" s="1"/>
  <c r="D350" i="1"/>
  <c r="D349" i="1" s="1"/>
  <c r="D355" i="1"/>
  <c r="D354" i="1" s="1"/>
  <c r="D370" i="1"/>
  <c r="D369" i="1" s="1"/>
  <c r="D375" i="1"/>
  <c r="D374" i="1" s="1"/>
  <c r="E451" i="1"/>
  <c r="D380" i="1"/>
  <c r="D379" i="1" s="1"/>
  <c r="D360" i="1"/>
  <c r="D359" i="1" s="1"/>
  <c r="D365" i="1"/>
  <c r="D364" i="1" s="1"/>
  <c r="D340" i="1"/>
  <c r="D339" i="1" s="1"/>
  <c r="D329" i="1"/>
  <c r="D328" i="1" s="1"/>
  <c r="D334" i="1"/>
  <c r="D333" i="1" s="1"/>
  <c r="D316" i="1"/>
  <c r="D325" i="1"/>
  <c r="D324" i="1" s="1"/>
  <c r="D284" i="1"/>
  <c r="D281" i="1" s="1"/>
  <c r="D293" i="1"/>
  <c r="D290" i="1" s="1"/>
  <c r="E178" i="1"/>
  <c r="E437" i="1"/>
  <c r="E281" i="1"/>
  <c r="E273" i="1" s="1"/>
  <c r="D276" i="1"/>
  <c r="D273" i="1" s="1"/>
  <c r="D258" i="1"/>
  <c r="D255" i="1" s="1"/>
  <c r="D267" i="1"/>
  <c r="D264" i="1" s="1"/>
  <c r="D240" i="1"/>
  <c r="D237" i="1" s="1"/>
  <c r="D249" i="1"/>
  <c r="D246" i="1" s="1"/>
  <c r="D232" i="1"/>
  <c r="D229" i="1" s="1"/>
  <c r="D224" i="1"/>
  <c r="D221" i="1" s="1"/>
  <c r="D216" i="1"/>
  <c r="D213" i="1" s="1"/>
  <c r="D194" i="1"/>
  <c r="D181" i="1"/>
  <c r="D178" i="1" s="1"/>
  <c r="D189" i="1"/>
  <c r="D186" i="1" s="1"/>
  <c r="D166" i="1"/>
  <c r="D173" i="1"/>
  <c r="D170" i="1" s="1"/>
  <c r="D160" i="1"/>
  <c r="D155" i="1" s="1"/>
  <c r="D150" i="1"/>
  <c r="D145" i="1" s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2" i="1"/>
  <c r="D77" i="1" s="1"/>
  <c r="D90" i="1"/>
  <c r="D87" i="1" s="1"/>
  <c r="D64" i="1"/>
  <c r="D61" i="1" s="1"/>
  <c r="D72" i="1"/>
  <c r="D69" i="1" s="1"/>
  <c r="D50" i="1"/>
  <c r="D54" i="1"/>
  <c r="E422" i="1"/>
  <c r="D44" i="1"/>
  <c r="D36" i="1"/>
  <c r="D32" i="1"/>
  <c r="D27" i="1"/>
  <c r="D22" i="1"/>
  <c r="D15" i="1"/>
  <c r="E414" i="1"/>
  <c r="E430" i="1"/>
  <c r="D14" i="1" l="1"/>
  <c r="D442" i="1"/>
  <c r="D413" i="1" s="1"/>
  <c r="E413" i="1"/>
</calcChain>
</file>

<file path=xl/sharedStrings.xml><?xml version="1.0" encoding="utf-8"?>
<sst xmlns="http://schemas.openxmlformats.org/spreadsheetml/2006/main" count="634" uniqueCount="156">
  <si>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</si>
  <si>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</si>
  <si>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</si>
  <si>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</si>
  <si>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</si>
  <si>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</si>
  <si>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</si>
  <si>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</si>
  <si>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</si>
  <si>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</si>
  <si>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</si>
  <si>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</si>
  <si>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</si>
  <si>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</si>
  <si>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</si>
  <si>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</si>
  <si>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</si>
  <si>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</si>
  <si>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</si>
  <si>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</si>
  <si>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</si>
  <si>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</si>
  <si>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</si>
  <si>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</si>
  <si>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</si>
  <si>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</si>
  <si>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</si>
  <si>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</si>
  <si>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</si>
  <si>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</si>
  <si>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</si>
  <si>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</si>
  <si>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</si>
  <si>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</si>
  <si>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</si>
  <si>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</si>
  <si>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</si>
  <si>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</si>
  <si>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</si>
  <si>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</si>
  <si>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</si>
  <si>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</si>
  <si>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</si>
  <si>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</si>
  <si>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</si>
  <si>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</si>
  <si>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</si>
  <si>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</si>
  <si>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</si>
  <si>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</si>
  <si>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</si>
  <si>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</si>
  <si>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</si>
  <si>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</si>
  <si>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</si>
  <si>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</si>
  <si>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</si>
  <si>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</si>
  <si>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</si>
  <si>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</si>
  <si>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</si>
  <si>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</si>
  <si>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</si>
  <si>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</si>
  <si>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</si>
  <si>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</si>
  <si>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</si>
  <si>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</si>
  <si>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</si>
  <si>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</si>
  <si>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</si>
  <si>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</si>
  <si>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</si>
  <si>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</si>
  <si>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</si>
  <si>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</si>
  <si>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</si>
  <si>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</si>
  <si>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</si>
  <si>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</si>
  <si>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</si>
  <si>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</si>
  <si>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</si>
  <si>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</si>
  <si>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</si>
  <si>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</si>
  <si>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</si>
  <si>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</si>
  <si>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</si>
  <si>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</si>
  <si>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</si>
  <si>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</si>
  <si>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</si>
  <si>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</si>
  <si>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</si>
  <si>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</si>
  <si>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</si>
  <si>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</si>
  <si>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</si>
  <si>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</si>
  <si>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</si>
  <si>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</si>
  <si>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</si>
  <si>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</si>
  <si>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</si>
  <si>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</si>
  <si>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</si>
  <si>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</si>
  <si>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</si>
  <si>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</si>
  <si>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</si>
  <si>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</si>
  <si>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</si>
  <si>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</si>
  <si>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</si>
  <si>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</si>
  <si>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</si>
  <si>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</si>
  <si>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</si>
  <si>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</si>
  <si>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</si>
  <si>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</si>
  <si>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</si>
  <si>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</si>
  <si>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</si>
  <si>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</si>
  <si>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</si>
  <si>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</si>
  <si>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</si>
  <si>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</si>
  <si>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</si>
  <si>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</si>
  <si>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</si>
  <si>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</si>
  <si>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</si>
  <si>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</si>
  <si>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</si>
  <si>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</si>
  <si>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</si>
  <si>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</si>
  <si>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</si>
  <si>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</si>
  <si>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</si>
  <si>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</si>
  <si>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</si>
  <si>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</si>
  <si>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</si>
  <si>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</si>
  <si>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</si>
  <si>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</si>
  <si>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</si>
  <si>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</si>
  <si>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</si>
  <si>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</si>
  <si>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Naujamiesčio mokykla, iš viso</t>
  </si>
  <si>
    <t>2022 m. rugsėjo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</si>
</sst>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6" fillId="2" borderId="21" xfId="2" applyNumberFormat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49" fontId="10" fillId="2" borderId="10" xfId="1" applyNumberFormat="1" applyFont="1" applyFill="1" applyBorder="1" applyAlignment="1">
      <alignment horizontal="center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2" applyNumberFormat="1" applyFont="1" applyFill="1" applyBorder="1" applyAlignment="1" applyProtection="1">
      <alignment horizontal="right" vertical="center"/>
    </xf>
    <xf numFmtId="164" fontId="16" fillId="6" borderId="2" xfId="1" applyNumberFormat="1" applyFont="1" applyFill="1" applyBorder="1" applyAlignment="1">
      <alignment vertical="center"/>
    </xf>
    <xf numFmtId="164" fontId="9" fillId="6" borderId="3" xfId="1" applyNumberFormat="1" applyFont="1" applyFill="1" applyBorder="1" applyAlignment="1">
      <alignment vertical="center"/>
    </xf>
    <xf numFmtId="1" fontId="9" fillId="6" borderId="2" xfId="1" applyNumberFormat="1" applyFont="1" applyFill="1" applyBorder="1" applyAlignment="1">
      <alignment vertical="center"/>
    </xf>
    <xf numFmtId="1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49" fontId="16" fillId="2" borderId="29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9"/>
  <sheetViews>
    <sheetView tabSelected="1" topLeftCell="A103" workbookViewId="0">
      <selection activeCell="H6" sqref="H6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16384" width="8.7109375" style="2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155</v>
      </c>
      <c r="E3" s="1"/>
    </row>
    <row r="4" spans="1:5" ht="15.75" x14ac:dyDescent="0.25">
      <c r="A4" s="1"/>
      <c r="B4" s="1"/>
      <c r="C4" s="1" t="s">
        <v>2</v>
      </c>
      <c r="E4" s="1"/>
    </row>
    <row r="5" spans="1:5" ht="15.75" x14ac:dyDescent="0.25">
      <c r="A5" s="1"/>
      <c r="B5" s="1"/>
      <c r="C5" s="1"/>
      <c r="D5" s="3"/>
      <c r="E5" s="1"/>
    </row>
    <row r="6" spans="1:5" ht="15.75" x14ac:dyDescent="0.25">
      <c r="A6" s="1"/>
      <c r="B6" s="1"/>
      <c r="C6" s="1"/>
      <c r="D6" s="1"/>
      <c r="E6" s="1"/>
    </row>
    <row r="7" spans="1:5" ht="15.75" x14ac:dyDescent="0.25">
      <c r="A7" s="127" t="s">
        <v>149</v>
      </c>
      <c r="B7" s="127"/>
      <c r="C7" s="127"/>
      <c r="D7" s="127"/>
      <c r="E7" s="127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64" t="s">
        <v>3</v>
      </c>
    </row>
    <row r="10" spans="1:5" ht="45.75" customHeight="1" x14ac:dyDescent="0.25">
      <c r="A10" s="62" t="s">
        <v>4</v>
      </c>
      <c r="B10" s="63" t="s">
        <v>5</v>
      </c>
      <c r="C10" s="62" t="s">
        <v>6</v>
      </c>
      <c r="D10" s="63" t="s">
        <v>150</v>
      </c>
      <c r="E10" s="4" t="s">
        <v>7</v>
      </c>
    </row>
    <row r="11" spans="1:5" s="49" customFormat="1" ht="18" customHeight="1" x14ac:dyDescent="0.25">
      <c r="A11" s="128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5" s="49" customFormat="1" ht="15" customHeight="1" x14ac:dyDescent="0.25">
      <c r="A12" s="129"/>
      <c r="B12" s="18" t="s">
        <v>138</v>
      </c>
      <c r="C12" s="17" t="s">
        <v>11</v>
      </c>
      <c r="D12" s="16">
        <f>SUM(D13)</f>
        <v>117.9</v>
      </c>
      <c r="E12" s="16">
        <f>SUM(E13)</f>
        <v>112.3</v>
      </c>
    </row>
    <row r="13" spans="1:5" s="49" customFormat="1" ht="12.75" customHeight="1" x14ac:dyDescent="0.25">
      <c r="A13" s="130"/>
      <c r="B13" s="50" t="s">
        <v>10</v>
      </c>
      <c r="C13" s="43"/>
      <c r="D13" s="51">
        <v>117.9</v>
      </c>
      <c r="E13" s="11">
        <v>112.3</v>
      </c>
    </row>
    <row r="14" spans="1:5" s="44" customFormat="1" ht="18" customHeight="1" x14ac:dyDescent="0.25">
      <c r="A14" s="111" t="s">
        <v>12</v>
      </c>
      <c r="B14" s="27" t="s">
        <v>13</v>
      </c>
      <c r="C14" s="28"/>
      <c r="D14" s="29">
        <f>SUM(D54+D50+D44+D36+D32+D27+D22+D15)</f>
        <v>26091.599999999999</v>
      </c>
      <c r="E14" s="29">
        <f>SUM(E54+E50+E44+E36+E32+E27+E22+E15)</f>
        <v>5735.8</v>
      </c>
    </row>
    <row r="15" spans="1:5" s="44" customFormat="1" ht="15" customHeight="1" x14ac:dyDescent="0.25">
      <c r="A15" s="110"/>
      <c r="B15" s="18" t="s">
        <v>138</v>
      </c>
      <c r="C15" s="17" t="s">
        <v>11</v>
      </c>
      <c r="D15" s="16">
        <f>SUM(D16:D21)</f>
        <v>7596.6</v>
      </c>
      <c r="E15" s="16">
        <f>SUM(E16:E21)</f>
        <v>5084.7</v>
      </c>
    </row>
    <row r="16" spans="1:5" s="44" customFormat="1" ht="12.75" customHeight="1" x14ac:dyDescent="0.25">
      <c r="A16" s="109"/>
      <c r="B16" s="45" t="s">
        <v>14</v>
      </c>
      <c r="C16" s="19"/>
      <c r="D16" s="51">
        <v>20</v>
      </c>
      <c r="E16" s="11"/>
    </row>
    <row r="17" spans="1:5" s="44" customFormat="1" ht="12.75" customHeight="1" x14ac:dyDescent="0.25">
      <c r="A17" s="109"/>
      <c r="B17" s="46" t="s">
        <v>15</v>
      </c>
      <c r="C17" s="20"/>
      <c r="D17" s="51">
        <v>1931.4</v>
      </c>
      <c r="E17" s="11">
        <v>960.5</v>
      </c>
    </row>
    <row r="18" spans="1:5" s="44" customFormat="1" ht="12.75" customHeight="1" x14ac:dyDescent="0.25">
      <c r="A18" s="109"/>
      <c r="B18" s="46" t="s">
        <v>151</v>
      </c>
      <c r="C18" s="20"/>
      <c r="D18" s="51">
        <v>0.3</v>
      </c>
      <c r="E18" s="11"/>
    </row>
    <row r="19" spans="1:5" s="44" customFormat="1" ht="12.75" customHeight="1" x14ac:dyDescent="0.25">
      <c r="A19" s="109"/>
      <c r="B19" s="46" t="s">
        <v>16</v>
      </c>
      <c r="C19" s="20"/>
      <c r="D19" s="51">
        <v>112.2</v>
      </c>
      <c r="E19" s="11"/>
    </row>
    <row r="20" spans="1:5" s="44" customFormat="1" ht="12.95" customHeight="1" x14ac:dyDescent="0.25">
      <c r="A20" s="109"/>
      <c r="B20" s="46" t="s">
        <v>10</v>
      </c>
      <c r="C20" s="20"/>
      <c r="D20" s="51">
        <v>5500.2</v>
      </c>
      <c r="E20" s="11">
        <v>4124.2</v>
      </c>
    </row>
    <row r="21" spans="1:5" s="44" customFormat="1" ht="12.95" customHeight="1" x14ac:dyDescent="0.25">
      <c r="A21" s="109"/>
      <c r="B21" s="47" t="s">
        <v>17</v>
      </c>
      <c r="C21" s="20"/>
      <c r="D21" s="51">
        <v>32.5</v>
      </c>
      <c r="E21" s="11"/>
    </row>
    <row r="22" spans="1:5" s="44" customFormat="1" ht="30.75" customHeight="1" x14ac:dyDescent="0.25">
      <c r="A22" s="108"/>
      <c r="B22" s="22" t="s">
        <v>130</v>
      </c>
      <c r="C22" s="21" t="s">
        <v>18</v>
      </c>
      <c r="D22" s="23">
        <f>SUM(D23:D26)</f>
        <v>762.5</v>
      </c>
      <c r="E22" s="23">
        <f>SUM(E23:E26)</f>
        <v>4.2</v>
      </c>
    </row>
    <row r="23" spans="1:5" s="44" customFormat="1" ht="12.95" customHeight="1" x14ac:dyDescent="0.25">
      <c r="A23" s="109"/>
      <c r="B23" s="45" t="s">
        <v>14</v>
      </c>
      <c r="C23" s="131"/>
      <c r="D23" s="51">
        <v>125.2</v>
      </c>
      <c r="E23" s="52"/>
    </row>
    <row r="24" spans="1:5" s="44" customFormat="1" ht="12.95" customHeight="1" x14ac:dyDescent="0.25">
      <c r="A24" s="109"/>
      <c r="B24" s="46" t="s">
        <v>19</v>
      </c>
      <c r="C24" s="131"/>
      <c r="D24" s="81">
        <f>163.2-24.5</f>
        <v>138.69999999999999</v>
      </c>
      <c r="E24" s="11">
        <v>4.2</v>
      </c>
    </row>
    <row r="25" spans="1:5" s="44" customFormat="1" ht="12.95" customHeight="1" x14ac:dyDescent="0.25">
      <c r="A25" s="109"/>
      <c r="B25" s="46" t="s">
        <v>20</v>
      </c>
      <c r="C25" s="131"/>
      <c r="D25" s="81">
        <f>34.7-5.2</f>
        <v>29.500000000000004</v>
      </c>
      <c r="E25" s="82"/>
    </row>
    <row r="26" spans="1:5" s="44" customFormat="1" ht="12.95" customHeight="1" x14ac:dyDescent="0.25">
      <c r="A26" s="109"/>
      <c r="B26" s="47" t="s">
        <v>10</v>
      </c>
      <c r="C26" s="131"/>
      <c r="D26" s="81">
        <f>483.9-14.8</f>
        <v>469.09999999999997</v>
      </c>
      <c r="E26" s="82"/>
    </row>
    <row r="27" spans="1:5" s="44" customFormat="1" ht="15" customHeight="1" x14ac:dyDescent="0.25">
      <c r="A27" s="108"/>
      <c r="B27" s="37" t="s">
        <v>131</v>
      </c>
      <c r="C27" s="21" t="s">
        <v>22</v>
      </c>
      <c r="D27" s="88">
        <f>SUM(D28:D31)</f>
        <v>1367.1000000000001</v>
      </c>
      <c r="E27" s="84">
        <f>SUM(E28:E31)</f>
        <v>110.7</v>
      </c>
    </row>
    <row r="28" spans="1:5" s="44" customFormat="1" ht="12.95" customHeight="1" x14ac:dyDescent="0.25">
      <c r="A28" s="109"/>
      <c r="B28" s="45" t="s">
        <v>14</v>
      </c>
      <c r="C28" s="106"/>
      <c r="D28" s="82">
        <v>142.5</v>
      </c>
      <c r="E28" s="82">
        <f>10+1.3</f>
        <v>11.3</v>
      </c>
    </row>
    <row r="29" spans="1:5" s="44" customFormat="1" ht="12.95" customHeight="1" x14ac:dyDescent="0.25">
      <c r="A29" s="109"/>
      <c r="B29" s="46" t="s">
        <v>21</v>
      </c>
      <c r="C29" s="106"/>
      <c r="D29" s="11">
        <v>30.3</v>
      </c>
      <c r="E29" s="11"/>
    </row>
    <row r="30" spans="1:5" s="44" customFormat="1" ht="12.95" customHeight="1" x14ac:dyDescent="0.25">
      <c r="A30" s="109"/>
      <c r="B30" s="46" t="s">
        <v>19</v>
      </c>
      <c r="C30" s="106"/>
      <c r="D30" s="11">
        <v>25.6</v>
      </c>
      <c r="E30" s="11">
        <v>0.5</v>
      </c>
    </row>
    <row r="31" spans="1:5" s="44" customFormat="1" ht="12.95" customHeight="1" x14ac:dyDescent="0.25">
      <c r="A31" s="109"/>
      <c r="B31" s="47" t="s">
        <v>10</v>
      </c>
      <c r="C31" s="106"/>
      <c r="D31" s="82">
        <f>1212.8-9.1-35</f>
        <v>1168.7</v>
      </c>
      <c r="E31" s="11">
        <v>98.9</v>
      </c>
    </row>
    <row r="32" spans="1:5" s="44" customFormat="1" ht="27" x14ac:dyDescent="0.25">
      <c r="A32" s="109"/>
      <c r="B32" s="33" t="s">
        <v>143</v>
      </c>
      <c r="C32" s="17" t="s">
        <v>23</v>
      </c>
      <c r="D32" s="23">
        <f>SUM(D33:D35)</f>
        <v>5116.8</v>
      </c>
      <c r="E32" s="23">
        <f>SUM(E33:E35)</f>
        <v>140.6</v>
      </c>
    </row>
    <row r="33" spans="1:5" s="44" customFormat="1" ht="12.95" customHeight="1" x14ac:dyDescent="0.25">
      <c r="A33" s="109"/>
      <c r="B33" s="46" t="s">
        <v>24</v>
      </c>
      <c r="C33" s="106"/>
      <c r="D33" s="11">
        <v>2636.9</v>
      </c>
      <c r="E33" s="11"/>
    </row>
    <row r="34" spans="1:5" s="44" customFormat="1" ht="12.95" customHeight="1" x14ac:dyDescent="0.25">
      <c r="A34" s="109"/>
      <c r="B34" s="53" t="s">
        <v>15</v>
      </c>
      <c r="C34" s="106"/>
      <c r="D34" s="11">
        <v>29.5</v>
      </c>
      <c r="E34" s="11">
        <v>22.2</v>
      </c>
    </row>
    <row r="35" spans="1:5" s="44" customFormat="1" ht="12.95" customHeight="1" x14ac:dyDescent="0.25">
      <c r="A35" s="109"/>
      <c r="B35" s="47" t="s">
        <v>10</v>
      </c>
      <c r="C35" s="106"/>
      <c r="D35" s="11">
        <v>2450.4</v>
      </c>
      <c r="E35" s="11">
        <v>118.4</v>
      </c>
    </row>
    <row r="36" spans="1:5" s="44" customFormat="1" ht="15" customHeight="1" x14ac:dyDescent="0.25">
      <c r="A36" s="109"/>
      <c r="B36" s="22" t="s">
        <v>133</v>
      </c>
      <c r="C36" s="17" t="s">
        <v>25</v>
      </c>
      <c r="D36" s="23">
        <f>SUM(D37:D43)</f>
        <v>5826.1</v>
      </c>
      <c r="E36" s="23">
        <f>SUM(E37:E43)</f>
        <v>389.4</v>
      </c>
    </row>
    <row r="37" spans="1:5" s="44" customFormat="1" ht="12.95" customHeight="1" x14ac:dyDescent="0.25">
      <c r="A37" s="109"/>
      <c r="B37" s="45" t="s">
        <v>14</v>
      </c>
      <c r="C37" s="132"/>
      <c r="D37" s="51">
        <v>251.3</v>
      </c>
      <c r="E37" s="11">
        <v>100</v>
      </c>
    </row>
    <row r="38" spans="1:5" s="44" customFormat="1" ht="12.95" customHeight="1" x14ac:dyDescent="0.25">
      <c r="A38" s="109"/>
      <c r="B38" s="46" t="s">
        <v>152</v>
      </c>
      <c r="C38" s="133"/>
      <c r="D38" s="81">
        <f>467.8+2.2+5+7.1</f>
        <v>482.1</v>
      </c>
      <c r="E38" s="82">
        <f>1+0.1+0.1</f>
        <v>1.2000000000000002</v>
      </c>
    </row>
    <row r="39" spans="1:5" s="44" customFormat="1" ht="12.95" customHeight="1" x14ac:dyDescent="0.25">
      <c r="A39" s="109"/>
      <c r="B39" s="46" t="s">
        <v>151</v>
      </c>
      <c r="C39" s="133"/>
      <c r="D39" s="81">
        <v>48.4</v>
      </c>
      <c r="E39" s="82">
        <v>0.2</v>
      </c>
    </row>
    <row r="40" spans="1:5" s="44" customFormat="1" ht="12.95" customHeight="1" x14ac:dyDescent="0.25">
      <c r="A40" s="109"/>
      <c r="B40" s="46" t="s">
        <v>19</v>
      </c>
      <c r="C40" s="133"/>
      <c r="D40" s="81">
        <f>379.2+10.4</f>
        <v>389.59999999999997</v>
      </c>
      <c r="E40" s="82">
        <v>5</v>
      </c>
    </row>
    <row r="41" spans="1:5" s="44" customFormat="1" ht="12.95" customHeight="1" x14ac:dyDescent="0.25">
      <c r="A41" s="109"/>
      <c r="B41" s="53" t="s">
        <v>15</v>
      </c>
      <c r="C41" s="133"/>
      <c r="D41" s="81">
        <v>3.7</v>
      </c>
      <c r="E41" s="82"/>
    </row>
    <row r="42" spans="1:5" s="44" customFormat="1" ht="12.95" customHeight="1" x14ac:dyDescent="0.25">
      <c r="A42" s="109"/>
      <c r="B42" s="46" t="s">
        <v>10</v>
      </c>
      <c r="C42" s="133"/>
      <c r="D42" s="81">
        <v>1456</v>
      </c>
      <c r="E42" s="82">
        <v>283</v>
      </c>
    </row>
    <row r="43" spans="1:5" s="44" customFormat="1" ht="12.95" customHeight="1" x14ac:dyDescent="0.25">
      <c r="A43" s="109"/>
      <c r="B43" s="47" t="s">
        <v>26</v>
      </c>
      <c r="C43" s="134"/>
      <c r="D43" s="51">
        <v>3195</v>
      </c>
      <c r="E43" s="11"/>
    </row>
    <row r="44" spans="1:5" s="44" customFormat="1" ht="15" customHeight="1" x14ac:dyDescent="0.25">
      <c r="A44" s="109"/>
      <c r="B44" s="22" t="s">
        <v>134</v>
      </c>
      <c r="C44" s="21" t="s">
        <v>27</v>
      </c>
      <c r="D44" s="23">
        <f>SUM(D45:D49)</f>
        <v>113</v>
      </c>
      <c r="E44" s="23">
        <f>SUM(E45:E49)</f>
        <v>6.2</v>
      </c>
    </row>
    <row r="45" spans="1:5" s="44" customFormat="1" ht="12.95" customHeight="1" x14ac:dyDescent="0.25">
      <c r="A45" s="109"/>
      <c r="B45" s="45" t="s">
        <v>14</v>
      </c>
      <c r="C45" s="132"/>
      <c r="D45" s="51">
        <v>9.1</v>
      </c>
      <c r="E45" s="11">
        <v>2</v>
      </c>
    </row>
    <row r="46" spans="1:5" s="44" customFormat="1" ht="12.95" customHeight="1" x14ac:dyDescent="0.25">
      <c r="A46" s="109"/>
      <c r="B46" s="53" t="s">
        <v>15</v>
      </c>
      <c r="C46" s="133"/>
      <c r="D46" s="51">
        <v>4.3</v>
      </c>
      <c r="E46" s="11">
        <v>4.2</v>
      </c>
    </row>
    <row r="47" spans="1:5" s="44" customFormat="1" ht="12.95" customHeight="1" x14ac:dyDescent="0.25">
      <c r="A47" s="109"/>
      <c r="B47" s="46" t="s">
        <v>21</v>
      </c>
      <c r="C47" s="133"/>
      <c r="D47" s="51">
        <v>0.7</v>
      </c>
      <c r="E47" s="11"/>
    </row>
    <row r="48" spans="1:5" s="44" customFormat="1" ht="12.95" customHeight="1" x14ac:dyDescent="0.25">
      <c r="A48" s="109"/>
      <c r="B48" s="46" t="s">
        <v>10</v>
      </c>
      <c r="C48" s="133"/>
      <c r="D48" s="51">
        <v>56.3</v>
      </c>
      <c r="E48" s="11"/>
    </row>
    <row r="49" spans="1:5" s="44" customFormat="1" ht="12.95" customHeight="1" x14ac:dyDescent="0.25">
      <c r="A49" s="109"/>
      <c r="B49" s="47" t="s">
        <v>28</v>
      </c>
      <c r="C49" s="134"/>
      <c r="D49" s="81">
        <f>26+16.6</f>
        <v>42.6</v>
      </c>
      <c r="E49" s="11"/>
    </row>
    <row r="50" spans="1:5" s="44" customFormat="1" ht="15" customHeight="1" x14ac:dyDescent="0.25">
      <c r="A50" s="109"/>
      <c r="B50" s="22" t="s">
        <v>144</v>
      </c>
      <c r="C50" s="21" t="s">
        <v>29</v>
      </c>
      <c r="D50" s="23">
        <f>SUM(D51:D53)</f>
        <v>1163.1000000000001</v>
      </c>
      <c r="E50" s="65">
        <f>SUM(E51:E53)</f>
        <v>0</v>
      </c>
    </row>
    <row r="51" spans="1:5" s="44" customFormat="1" ht="12.95" customHeight="1" x14ac:dyDescent="0.25">
      <c r="A51" s="109"/>
      <c r="B51" s="45" t="s">
        <v>14</v>
      </c>
      <c r="C51" s="132"/>
      <c r="D51" s="51">
        <v>120.6</v>
      </c>
      <c r="E51" s="11"/>
    </row>
    <row r="52" spans="1:5" s="44" customFormat="1" ht="12.75" customHeight="1" x14ac:dyDescent="0.25">
      <c r="A52" s="109"/>
      <c r="B52" s="46" t="s">
        <v>10</v>
      </c>
      <c r="C52" s="133"/>
      <c r="D52" s="81">
        <f>742.1+80</f>
        <v>822.1</v>
      </c>
      <c r="E52" s="11"/>
    </row>
    <row r="53" spans="1:5" s="44" customFormat="1" ht="12.95" customHeight="1" x14ac:dyDescent="0.25">
      <c r="A53" s="109"/>
      <c r="B53" s="47" t="s">
        <v>28</v>
      </c>
      <c r="C53" s="134"/>
      <c r="D53" s="81">
        <f>154+66.4</f>
        <v>220.4</v>
      </c>
      <c r="E53" s="11"/>
    </row>
    <row r="54" spans="1:5" s="44" customFormat="1" ht="15" customHeight="1" x14ac:dyDescent="0.25">
      <c r="A54" s="109"/>
      <c r="B54" s="22" t="s">
        <v>136</v>
      </c>
      <c r="C54" s="34" t="s">
        <v>30</v>
      </c>
      <c r="D54" s="23">
        <f t="shared" ref="D54:E54" si="0">SUM(D55:D60)</f>
        <v>4146.3999999999996</v>
      </c>
      <c r="E54" s="65">
        <f t="shared" si="0"/>
        <v>0</v>
      </c>
    </row>
    <row r="55" spans="1:5" s="44" customFormat="1" ht="12.95" customHeight="1" x14ac:dyDescent="0.25">
      <c r="A55" s="109"/>
      <c r="B55" s="46" t="s">
        <v>14</v>
      </c>
      <c r="C55" s="106"/>
      <c r="D55" s="82">
        <f>519.7+117.9+5.1-2.8</f>
        <v>639.90000000000009</v>
      </c>
      <c r="E55" s="11"/>
    </row>
    <row r="56" spans="1:5" s="44" customFormat="1" ht="12.95" customHeight="1" x14ac:dyDescent="0.25">
      <c r="A56" s="109"/>
      <c r="B56" s="53" t="s">
        <v>15</v>
      </c>
      <c r="C56" s="106"/>
      <c r="D56" s="82">
        <v>449</v>
      </c>
      <c r="E56" s="11"/>
    </row>
    <row r="57" spans="1:5" s="44" customFormat="1" ht="12.95" customHeight="1" x14ac:dyDescent="0.25">
      <c r="A57" s="109"/>
      <c r="B57" s="46" t="s">
        <v>31</v>
      </c>
      <c r="C57" s="106"/>
      <c r="D57" s="82">
        <v>920</v>
      </c>
      <c r="E57" s="11"/>
    </row>
    <row r="58" spans="1:5" s="44" customFormat="1" ht="12.95" customHeight="1" x14ac:dyDescent="0.25">
      <c r="A58" s="109"/>
      <c r="B58" s="46" t="s">
        <v>21</v>
      </c>
      <c r="C58" s="106"/>
      <c r="D58" s="82">
        <f>91.7+20.9+1-0.5</f>
        <v>113.1</v>
      </c>
      <c r="E58" s="11"/>
    </row>
    <row r="59" spans="1:5" s="44" customFormat="1" ht="12.95" customHeight="1" x14ac:dyDescent="0.25">
      <c r="A59" s="109"/>
      <c r="B59" s="46" t="s">
        <v>153</v>
      </c>
      <c r="C59" s="106"/>
      <c r="D59" s="11">
        <v>1341</v>
      </c>
      <c r="E59" s="11"/>
    </row>
    <row r="60" spans="1:5" s="44" customFormat="1" ht="12.95" customHeight="1" x14ac:dyDescent="0.25">
      <c r="A60" s="109"/>
      <c r="B60" s="47" t="s">
        <v>10</v>
      </c>
      <c r="C60" s="106"/>
      <c r="D60" s="11">
        <v>683.4</v>
      </c>
      <c r="E60" s="11"/>
    </row>
    <row r="61" spans="1:5" s="44" customFormat="1" ht="18" customHeight="1" x14ac:dyDescent="0.25">
      <c r="A61" s="103" t="s">
        <v>32</v>
      </c>
      <c r="B61" s="35" t="s">
        <v>33</v>
      </c>
      <c r="C61" s="38"/>
      <c r="D61" s="32">
        <f>SUM(D62+D64+D67)</f>
        <v>44.2</v>
      </c>
      <c r="E61" s="66">
        <f>SUM(E62+E64+E67)</f>
        <v>0</v>
      </c>
    </row>
    <row r="62" spans="1:5" s="44" customFormat="1" ht="15" customHeight="1" x14ac:dyDescent="0.25">
      <c r="A62" s="103"/>
      <c r="B62" s="18" t="s">
        <v>138</v>
      </c>
      <c r="C62" s="17" t="s">
        <v>11</v>
      </c>
      <c r="D62" s="16">
        <f>SUM(D63)</f>
        <v>11.7</v>
      </c>
      <c r="E62" s="67">
        <f>SUM(E63)</f>
        <v>0</v>
      </c>
    </row>
    <row r="63" spans="1:5" s="44" customFormat="1" ht="12.75" customHeight="1" x14ac:dyDescent="0.25">
      <c r="A63" s="103"/>
      <c r="B63" s="12" t="s">
        <v>10</v>
      </c>
      <c r="C63" s="6"/>
      <c r="D63" s="11">
        <v>11.7</v>
      </c>
      <c r="E63" s="48"/>
    </row>
    <row r="64" spans="1:5" s="44" customFormat="1" ht="27" x14ac:dyDescent="0.25">
      <c r="A64" s="103"/>
      <c r="B64" s="30" t="s">
        <v>145</v>
      </c>
      <c r="C64" s="17" t="s">
        <v>23</v>
      </c>
      <c r="D64" s="23">
        <f t="shared" ref="D64" si="1">SUM(D65:D66)</f>
        <v>28.400000000000002</v>
      </c>
      <c r="E64" s="65">
        <f t="shared" ref="E64" si="2">SUM(E65:E66)</f>
        <v>0</v>
      </c>
    </row>
    <row r="65" spans="1:5" s="44" customFormat="1" ht="12.95" customHeight="1" x14ac:dyDescent="0.25">
      <c r="A65" s="104"/>
      <c r="B65" s="45" t="s">
        <v>10</v>
      </c>
      <c r="C65" s="105"/>
      <c r="D65" s="11">
        <v>27.8</v>
      </c>
      <c r="E65" s="48"/>
    </row>
    <row r="66" spans="1:5" s="44" customFormat="1" ht="12.95" customHeight="1" x14ac:dyDescent="0.25">
      <c r="A66" s="104"/>
      <c r="B66" s="47" t="s">
        <v>17</v>
      </c>
      <c r="C66" s="106"/>
      <c r="D66" s="11">
        <v>0.6</v>
      </c>
      <c r="E66" s="48"/>
    </row>
    <row r="67" spans="1:5" s="44" customFormat="1" ht="15" customHeight="1" x14ac:dyDescent="0.25">
      <c r="A67" s="103"/>
      <c r="B67" s="22" t="s">
        <v>146</v>
      </c>
      <c r="C67" s="17" t="s">
        <v>25</v>
      </c>
      <c r="D67" s="23">
        <f t="shared" ref="D67:E67" si="3">SUM(D68)</f>
        <v>4.0999999999999996</v>
      </c>
      <c r="E67" s="65">
        <f t="shared" si="3"/>
        <v>0</v>
      </c>
    </row>
    <row r="68" spans="1:5" s="44" customFormat="1" ht="12.75" customHeight="1" x14ac:dyDescent="0.25">
      <c r="A68" s="103"/>
      <c r="B68" s="12" t="s">
        <v>10</v>
      </c>
      <c r="C68" s="6"/>
      <c r="D68" s="11">
        <v>4.0999999999999996</v>
      </c>
      <c r="E68" s="5"/>
    </row>
    <row r="69" spans="1:5" s="44" customFormat="1" ht="18" customHeight="1" x14ac:dyDescent="0.25">
      <c r="A69" s="103" t="s">
        <v>34</v>
      </c>
      <c r="B69" s="31" t="s">
        <v>35</v>
      </c>
      <c r="C69" s="38"/>
      <c r="D69" s="32">
        <f>SUM(D70+D72+D75)</f>
        <v>96.000000000000014</v>
      </c>
      <c r="E69" s="66">
        <f>SUM(E70+E72+E75)</f>
        <v>0</v>
      </c>
    </row>
    <row r="70" spans="1:5" s="44" customFormat="1" ht="15" customHeight="1" x14ac:dyDescent="0.25">
      <c r="A70" s="103"/>
      <c r="B70" s="18" t="s">
        <v>138</v>
      </c>
      <c r="C70" s="17" t="s">
        <v>11</v>
      </c>
      <c r="D70" s="16">
        <f>SUM(D71)</f>
        <v>13.2</v>
      </c>
      <c r="E70" s="67">
        <f>SUM(E71)</f>
        <v>0</v>
      </c>
    </row>
    <row r="71" spans="1:5" s="44" customFormat="1" ht="12.75" customHeight="1" x14ac:dyDescent="0.25">
      <c r="A71" s="103"/>
      <c r="B71" s="12" t="s">
        <v>10</v>
      </c>
      <c r="C71" s="6"/>
      <c r="D71" s="11">
        <v>13.2</v>
      </c>
      <c r="E71" s="48"/>
    </row>
    <row r="72" spans="1:5" s="44" customFormat="1" ht="27" x14ac:dyDescent="0.25">
      <c r="A72" s="103"/>
      <c r="B72" s="30" t="s">
        <v>143</v>
      </c>
      <c r="C72" s="17" t="s">
        <v>23</v>
      </c>
      <c r="D72" s="23">
        <f t="shared" ref="D72" si="4">SUM(D73:D74)</f>
        <v>76.100000000000009</v>
      </c>
      <c r="E72" s="65">
        <f t="shared" ref="E72" si="5">SUM(E73:E74)</f>
        <v>0</v>
      </c>
    </row>
    <row r="73" spans="1:5" s="44" customFormat="1" ht="12.75" customHeight="1" x14ac:dyDescent="0.25">
      <c r="A73" s="104"/>
      <c r="B73" s="45" t="s">
        <v>10</v>
      </c>
      <c r="C73" s="105"/>
      <c r="D73" s="11">
        <v>74.2</v>
      </c>
      <c r="E73" s="48"/>
    </row>
    <row r="74" spans="1:5" s="44" customFormat="1" ht="12.75" customHeight="1" x14ac:dyDescent="0.25">
      <c r="A74" s="104"/>
      <c r="B74" s="47" t="s">
        <v>17</v>
      </c>
      <c r="C74" s="107"/>
      <c r="D74" s="11">
        <v>1.9</v>
      </c>
      <c r="E74" s="48"/>
    </row>
    <row r="75" spans="1:5" s="44" customFormat="1" ht="15" customHeight="1" x14ac:dyDescent="0.25">
      <c r="A75" s="103"/>
      <c r="B75" s="22" t="s">
        <v>133</v>
      </c>
      <c r="C75" s="17" t="s">
        <v>25</v>
      </c>
      <c r="D75" s="23">
        <f t="shared" ref="D75" si="6">SUM(D76)</f>
        <v>6.7</v>
      </c>
      <c r="E75" s="65">
        <f t="shared" ref="E75" si="7">SUM(E76)</f>
        <v>0</v>
      </c>
    </row>
    <row r="76" spans="1:5" s="44" customFormat="1" ht="12.75" customHeight="1" x14ac:dyDescent="0.25">
      <c r="A76" s="103"/>
      <c r="B76" s="12" t="s">
        <v>10</v>
      </c>
      <c r="C76" s="6"/>
      <c r="D76" s="11">
        <v>6.7</v>
      </c>
      <c r="E76" s="5"/>
    </row>
    <row r="77" spans="1:5" s="44" customFormat="1" ht="18" customHeight="1" x14ac:dyDescent="0.25">
      <c r="A77" s="103" t="s">
        <v>36</v>
      </c>
      <c r="B77" s="31" t="s">
        <v>37</v>
      </c>
      <c r="C77" s="36"/>
      <c r="D77" s="32">
        <f>SUM(D78+D82+D85+D80)</f>
        <v>41.6</v>
      </c>
      <c r="E77" s="66">
        <f>SUM(E78+E82+E85)</f>
        <v>0</v>
      </c>
    </row>
    <row r="78" spans="1:5" s="44" customFormat="1" ht="15" customHeight="1" x14ac:dyDescent="0.25">
      <c r="A78" s="103"/>
      <c r="B78" s="18" t="s">
        <v>138</v>
      </c>
      <c r="C78" s="17" t="s">
        <v>11</v>
      </c>
      <c r="D78" s="16">
        <f>SUM(D79)</f>
        <v>7.2</v>
      </c>
      <c r="E78" s="67">
        <f>SUM(E79)</f>
        <v>0</v>
      </c>
    </row>
    <row r="79" spans="1:5" s="44" customFormat="1" ht="12.75" customHeight="1" x14ac:dyDescent="0.25">
      <c r="A79" s="103"/>
      <c r="B79" s="12" t="s">
        <v>10</v>
      </c>
      <c r="C79" s="6"/>
      <c r="D79" s="11">
        <v>7.2</v>
      </c>
      <c r="E79" s="48"/>
    </row>
    <row r="80" spans="1:5" s="44" customFormat="1" ht="12.75" customHeight="1" x14ac:dyDescent="0.25">
      <c r="A80" s="103"/>
      <c r="B80" s="18" t="s">
        <v>131</v>
      </c>
      <c r="C80" s="21" t="s">
        <v>22</v>
      </c>
      <c r="D80" s="83">
        <f>SUM(D81)</f>
        <v>7</v>
      </c>
      <c r="E80" s="48"/>
    </row>
    <row r="81" spans="1:5" s="44" customFormat="1" ht="12.75" customHeight="1" x14ac:dyDescent="0.25">
      <c r="A81" s="103"/>
      <c r="B81" s="12" t="s">
        <v>10</v>
      </c>
      <c r="C81" s="80"/>
      <c r="D81" s="82">
        <v>7</v>
      </c>
      <c r="E81" s="48"/>
    </row>
    <row r="82" spans="1:5" s="44" customFormat="1" ht="27" x14ac:dyDescent="0.25">
      <c r="A82" s="103"/>
      <c r="B82" s="30" t="s">
        <v>145</v>
      </c>
      <c r="C82" s="17" t="s">
        <v>23</v>
      </c>
      <c r="D82" s="84">
        <f t="shared" ref="D82" si="8">SUM(D83:D84)</f>
        <v>23.700000000000003</v>
      </c>
      <c r="E82" s="65">
        <f t="shared" ref="E82" si="9">SUM(E83:E84)</f>
        <v>0</v>
      </c>
    </row>
    <row r="83" spans="1:5" s="44" customFormat="1" ht="12.75" customHeight="1" x14ac:dyDescent="0.25">
      <c r="A83" s="104"/>
      <c r="B83" s="45" t="s">
        <v>10</v>
      </c>
      <c r="C83" s="105"/>
      <c r="D83" s="11">
        <v>23.1</v>
      </c>
      <c r="E83" s="48"/>
    </row>
    <row r="84" spans="1:5" s="44" customFormat="1" ht="12.75" customHeight="1" x14ac:dyDescent="0.25">
      <c r="A84" s="104"/>
      <c r="B84" s="47" t="s">
        <v>17</v>
      </c>
      <c r="C84" s="107"/>
      <c r="D84" s="11">
        <v>0.6</v>
      </c>
      <c r="E84" s="48"/>
    </row>
    <row r="85" spans="1:5" s="44" customFormat="1" ht="15" customHeight="1" x14ac:dyDescent="0.25">
      <c r="A85" s="103"/>
      <c r="B85" s="33" t="s">
        <v>133</v>
      </c>
      <c r="C85" s="17" t="s">
        <v>25</v>
      </c>
      <c r="D85" s="23">
        <f t="shared" ref="D85" si="10">SUM(D86)</f>
        <v>3.7</v>
      </c>
      <c r="E85" s="65">
        <f t="shared" ref="E85" si="11">SUM(E86)</f>
        <v>0</v>
      </c>
    </row>
    <row r="86" spans="1:5" s="44" customFormat="1" ht="12.75" customHeight="1" x14ac:dyDescent="0.25">
      <c r="A86" s="103"/>
      <c r="B86" s="12" t="s">
        <v>10</v>
      </c>
      <c r="C86" s="6"/>
      <c r="D86" s="11">
        <v>3.7</v>
      </c>
      <c r="E86" s="5"/>
    </row>
    <row r="87" spans="1:5" s="44" customFormat="1" ht="18" customHeight="1" x14ac:dyDescent="0.25">
      <c r="A87" s="103" t="s">
        <v>38</v>
      </c>
      <c r="B87" s="31" t="s">
        <v>39</v>
      </c>
      <c r="C87" s="38"/>
      <c r="D87" s="32">
        <f>SUM(D88+D90+D93)</f>
        <v>55.199999999999996</v>
      </c>
      <c r="E87" s="66">
        <f>SUM(E88+E90+E93)</f>
        <v>0</v>
      </c>
    </row>
    <row r="88" spans="1:5" s="44" customFormat="1" ht="15" customHeight="1" x14ac:dyDescent="0.25">
      <c r="A88" s="103"/>
      <c r="B88" s="18" t="s">
        <v>138</v>
      </c>
      <c r="C88" s="17" t="s">
        <v>11</v>
      </c>
      <c r="D88" s="16">
        <f>SUM(D89)</f>
        <v>11</v>
      </c>
      <c r="E88" s="67">
        <f>SUM(E89)</f>
        <v>0</v>
      </c>
    </row>
    <row r="89" spans="1:5" s="44" customFormat="1" ht="12.75" customHeight="1" x14ac:dyDescent="0.25">
      <c r="A89" s="103"/>
      <c r="B89" s="12" t="s">
        <v>10</v>
      </c>
      <c r="C89" s="6"/>
      <c r="D89" s="11">
        <v>11</v>
      </c>
      <c r="E89" s="48"/>
    </row>
    <row r="90" spans="1:5" s="44" customFormat="1" ht="27" x14ac:dyDescent="0.25">
      <c r="A90" s="103"/>
      <c r="B90" s="30" t="s">
        <v>145</v>
      </c>
      <c r="C90" s="17" t="s">
        <v>23</v>
      </c>
      <c r="D90" s="23">
        <f t="shared" ref="D90" si="12">SUM(D91:D92)</f>
        <v>40.4</v>
      </c>
      <c r="E90" s="65">
        <f t="shared" ref="E90" si="13">SUM(E91:E92)</f>
        <v>0</v>
      </c>
    </row>
    <row r="91" spans="1:5" s="44" customFormat="1" ht="12.75" customHeight="1" x14ac:dyDescent="0.25">
      <c r="A91" s="104"/>
      <c r="B91" s="45" t="s">
        <v>10</v>
      </c>
      <c r="C91" s="105"/>
      <c r="D91" s="11">
        <v>38.4</v>
      </c>
      <c r="E91" s="48"/>
    </row>
    <row r="92" spans="1:5" s="44" customFormat="1" ht="12.75" customHeight="1" x14ac:dyDescent="0.25">
      <c r="A92" s="104"/>
      <c r="B92" s="47" t="s">
        <v>17</v>
      </c>
      <c r="C92" s="106"/>
      <c r="D92" s="11">
        <v>2</v>
      </c>
      <c r="E92" s="48"/>
    </row>
    <row r="93" spans="1:5" s="44" customFormat="1" ht="15" customHeight="1" x14ac:dyDescent="0.25">
      <c r="A93" s="103"/>
      <c r="B93" s="33" t="s">
        <v>133</v>
      </c>
      <c r="C93" s="17" t="s">
        <v>25</v>
      </c>
      <c r="D93" s="23">
        <f t="shared" ref="D93" si="14">SUM(D94)</f>
        <v>3.8</v>
      </c>
      <c r="E93" s="65">
        <f t="shared" ref="E93" si="15">SUM(E94)</f>
        <v>0</v>
      </c>
    </row>
    <row r="94" spans="1:5" s="44" customFormat="1" ht="12.75" customHeight="1" x14ac:dyDescent="0.25">
      <c r="A94" s="103"/>
      <c r="B94" s="12" t="s">
        <v>10</v>
      </c>
      <c r="C94" s="6"/>
      <c r="D94" s="11">
        <v>3.8</v>
      </c>
      <c r="E94" s="5"/>
    </row>
    <row r="95" spans="1:5" s="44" customFormat="1" ht="18" customHeight="1" x14ac:dyDescent="0.25">
      <c r="A95" s="123" t="s">
        <v>40</v>
      </c>
      <c r="B95" s="31" t="s">
        <v>41</v>
      </c>
      <c r="C95" s="38"/>
      <c r="D95" s="32">
        <f>SUM(D96+D98+D101)</f>
        <v>45.2</v>
      </c>
      <c r="E95" s="66">
        <f>SUM(E96+E98+E101)</f>
        <v>0</v>
      </c>
    </row>
    <row r="96" spans="1:5" s="44" customFormat="1" ht="15" customHeight="1" x14ac:dyDescent="0.25">
      <c r="A96" s="123"/>
      <c r="B96" s="18" t="s">
        <v>138</v>
      </c>
      <c r="C96" s="17" t="s">
        <v>11</v>
      </c>
      <c r="D96" s="16">
        <f>SUM(D97)</f>
        <v>9.6999999999999993</v>
      </c>
      <c r="E96" s="67">
        <f>SUM(E97)</f>
        <v>0</v>
      </c>
    </row>
    <row r="97" spans="1:5" s="44" customFormat="1" ht="12.75" customHeight="1" x14ac:dyDescent="0.25">
      <c r="A97" s="123"/>
      <c r="B97" s="12" t="s">
        <v>10</v>
      </c>
      <c r="C97" s="6"/>
      <c r="D97" s="11">
        <v>9.6999999999999993</v>
      </c>
      <c r="E97" s="48"/>
    </row>
    <row r="98" spans="1:5" s="44" customFormat="1" ht="27" x14ac:dyDescent="0.25">
      <c r="A98" s="123"/>
      <c r="B98" s="30" t="s">
        <v>143</v>
      </c>
      <c r="C98" s="17" t="s">
        <v>23</v>
      </c>
      <c r="D98" s="23">
        <f t="shared" ref="D98" si="16">SUM(D99:D100)</f>
        <v>30.3</v>
      </c>
      <c r="E98" s="65">
        <f t="shared" ref="E98" si="17">SUM(E99:E100)</f>
        <v>0</v>
      </c>
    </row>
    <row r="99" spans="1:5" s="44" customFormat="1" ht="12.75" customHeight="1" x14ac:dyDescent="0.25">
      <c r="A99" s="124"/>
      <c r="B99" s="45" t="s">
        <v>10</v>
      </c>
      <c r="C99" s="105"/>
      <c r="D99" s="11">
        <v>29.1</v>
      </c>
      <c r="E99" s="48"/>
    </row>
    <row r="100" spans="1:5" s="44" customFormat="1" ht="12.75" customHeight="1" x14ac:dyDescent="0.25">
      <c r="A100" s="124"/>
      <c r="B100" s="47" t="s">
        <v>17</v>
      </c>
      <c r="C100" s="106"/>
      <c r="D100" s="11">
        <v>1.2</v>
      </c>
      <c r="E100" s="48"/>
    </row>
    <row r="101" spans="1:5" s="44" customFormat="1" ht="15" customHeight="1" x14ac:dyDescent="0.25">
      <c r="A101" s="123"/>
      <c r="B101" s="33" t="s">
        <v>133</v>
      </c>
      <c r="C101" s="17" t="s">
        <v>25</v>
      </c>
      <c r="D101" s="23">
        <f t="shared" ref="D101" si="18">SUM(D102)</f>
        <v>5.2</v>
      </c>
      <c r="E101" s="65">
        <f t="shared" ref="E101" si="19">SUM(E102)</f>
        <v>0</v>
      </c>
    </row>
    <row r="102" spans="1:5" s="44" customFormat="1" ht="12.75" customHeight="1" x14ac:dyDescent="0.25">
      <c r="A102" s="123"/>
      <c r="B102" s="12" t="s">
        <v>10</v>
      </c>
      <c r="C102" s="6"/>
      <c r="D102" s="11">
        <v>5.2</v>
      </c>
      <c r="E102" s="5"/>
    </row>
    <row r="103" spans="1:5" s="44" customFormat="1" ht="18" customHeight="1" x14ac:dyDescent="0.25">
      <c r="A103" s="123" t="s">
        <v>42</v>
      </c>
      <c r="B103" s="31" t="s">
        <v>43</v>
      </c>
      <c r="C103" s="36"/>
      <c r="D103" s="32">
        <f>SUM(D104+D108+D111+D106)</f>
        <v>66.8</v>
      </c>
      <c r="E103" s="66">
        <f>SUM(E104+E108+E111)</f>
        <v>0</v>
      </c>
    </row>
    <row r="104" spans="1:5" s="44" customFormat="1" ht="15" customHeight="1" x14ac:dyDescent="0.25">
      <c r="A104" s="123"/>
      <c r="B104" s="18" t="s">
        <v>138</v>
      </c>
      <c r="C104" s="17" t="s">
        <v>11</v>
      </c>
      <c r="D104" s="16">
        <f>SUM(D105)</f>
        <v>17.400000000000002</v>
      </c>
      <c r="E104" s="67">
        <f>SUM(E105)</f>
        <v>0</v>
      </c>
    </row>
    <row r="105" spans="1:5" s="44" customFormat="1" ht="12.75" customHeight="1" x14ac:dyDescent="0.25">
      <c r="A105" s="123"/>
      <c r="B105" s="12" t="s">
        <v>10</v>
      </c>
      <c r="C105" s="6"/>
      <c r="D105" s="11">
        <f>15.8+1.6</f>
        <v>17.400000000000002</v>
      </c>
      <c r="E105" s="48"/>
    </row>
    <row r="106" spans="1:5" s="44" customFormat="1" ht="12.75" customHeight="1" x14ac:dyDescent="0.25">
      <c r="A106" s="123"/>
      <c r="B106" s="18" t="s">
        <v>131</v>
      </c>
      <c r="C106" s="21" t="s">
        <v>22</v>
      </c>
      <c r="D106" s="83">
        <f>SUM(D107)</f>
        <v>7</v>
      </c>
      <c r="E106" s="48"/>
    </row>
    <row r="107" spans="1:5" s="44" customFormat="1" ht="12.75" customHeight="1" x14ac:dyDescent="0.25">
      <c r="A107" s="123"/>
      <c r="B107" s="12" t="s">
        <v>10</v>
      </c>
      <c r="C107" s="80"/>
      <c r="D107" s="82">
        <v>7</v>
      </c>
      <c r="E107" s="48"/>
    </row>
    <row r="108" spans="1:5" s="44" customFormat="1" ht="27" x14ac:dyDescent="0.25">
      <c r="A108" s="123"/>
      <c r="B108" s="30" t="s">
        <v>145</v>
      </c>
      <c r="C108" s="17" t="s">
        <v>23</v>
      </c>
      <c r="D108" s="84">
        <f t="shared" ref="D108" si="20">SUM(D109:D110)</f>
        <v>38.9</v>
      </c>
      <c r="E108" s="65">
        <f t="shared" ref="E108" si="21">SUM(E109:E110)</f>
        <v>0</v>
      </c>
    </row>
    <row r="109" spans="1:5" s="44" customFormat="1" ht="12.75" customHeight="1" x14ac:dyDescent="0.25">
      <c r="A109" s="124"/>
      <c r="B109" s="45" t="s">
        <v>10</v>
      </c>
      <c r="C109" s="105"/>
      <c r="D109" s="11">
        <f>33.3-1.6</f>
        <v>31.699999999999996</v>
      </c>
      <c r="E109" s="48"/>
    </row>
    <row r="110" spans="1:5" s="44" customFormat="1" ht="12.75" customHeight="1" x14ac:dyDescent="0.25">
      <c r="A110" s="124"/>
      <c r="B110" s="47" t="s">
        <v>17</v>
      </c>
      <c r="C110" s="106"/>
      <c r="D110" s="11">
        <v>7.2</v>
      </c>
      <c r="E110" s="48"/>
    </row>
    <row r="111" spans="1:5" s="44" customFormat="1" ht="15" customHeight="1" x14ac:dyDescent="0.25">
      <c r="A111" s="123"/>
      <c r="B111" s="33" t="s">
        <v>133</v>
      </c>
      <c r="C111" s="17" t="s">
        <v>25</v>
      </c>
      <c r="D111" s="23">
        <f t="shared" ref="D111" si="22">SUM(D112)</f>
        <v>3.5</v>
      </c>
      <c r="E111" s="65">
        <f t="shared" ref="E111" si="23">SUM(E112)</f>
        <v>0</v>
      </c>
    </row>
    <row r="112" spans="1:5" s="44" customFormat="1" ht="12.75" customHeight="1" x14ac:dyDescent="0.25">
      <c r="A112" s="123"/>
      <c r="B112" s="12" t="s">
        <v>10</v>
      </c>
      <c r="C112" s="6"/>
      <c r="D112" s="11">
        <v>3.5</v>
      </c>
      <c r="E112" s="5"/>
    </row>
    <row r="113" spans="1:5" s="44" customFormat="1" ht="18" customHeight="1" x14ac:dyDescent="0.25">
      <c r="A113" s="123" t="s">
        <v>44</v>
      </c>
      <c r="B113" s="31" t="s">
        <v>45</v>
      </c>
      <c r="C113" s="38"/>
      <c r="D113" s="32">
        <f>SUM(D114+D116+D119)</f>
        <v>35</v>
      </c>
      <c r="E113" s="66">
        <f>SUM(E114+E116+E119)</f>
        <v>0</v>
      </c>
    </row>
    <row r="114" spans="1:5" s="44" customFormat="1" ht="15" customHeight="1" x14ac:dyDescent="0.25">
      <c r="A114" s="123"/>
      <c r="B114" s="18" t="s">
        <v>138</v>
      </c>
      <c r="C114" s="17" t="s">
        <v>11</v>
      </c>
      <c r="D114" s="16">
        <f>SUM(D115)</f>
        <v>8.6</v>
      </c>
      <c r="E114" s="67">
        <f>SUM(E115)</f>
        <v>0</v>
      </c>
    </row>
    <row r="115" spans="1:5" s="44" customFormat="1" ht="12.95" customHeight="1" x14ac:dyDescent="0.25">
      <c r="A115" s="123"/>
      <c r="B115" s="12" t="s">
        <v>10</v>
      </c>
      <c r="C115" s="6"/>
      <c r="D115" s="11">
        <v>8.6</v>
      </c>
      <c r="E115" s="48"/>
    </row>
    <row r="116" spans="1:5" s="44" customFormat="1" ht="27" x14ac:dyDescent="0.25">
      <c r="A116" s="123"/>
      <c r="B116" s="30" t="s">
        <v>145</v>
      </c>
      <c r="C116" s="17" t="s">
        <v>23</v>
      </c>
      <c r="D116" s="23">
        <f t="shared" ref="D116" si="24">SUM(D117:D118)</f>
        <v>23.2</v>
      </c>
      <c r="E116" s="65">
        <f t="shared" ref="E116" si="25">SUM(E117:E118)</f>
        <v>0</v>
      </c>
    </row>
    <row r="117" spans="1:5" s="44" customFormat="1" ht="12.95" customHeight="1" x14ac:dyDescent="0.25">
      <c r="A117" s="124"/>
      <c r="B117" s="45" t="s">
        <v>10</v>
      </c>
      <c r="C117" s="105"/>
      <c r="D117" s="11">
        <v>22.5</v>
      </c>
      <c r="E117" s="11"/>
    </row>
    <row r="118" spans="1:5" s="44" customFormat="1" ht="12.95" customHeight="1" x14ac:dyDescent="0.25">
      <c r="A118" s="124"/>
      <c r="B118" s="47" t="s">
        <v>17</v>
      </c>
      <c r="C118" s="107"/>
      <c r="D118" s="11">
        <v>0.7</v>
      </c>
      <c r="E118" s="11"/>
    </row>
    <row r="119" spans="1:5" s="44" customFormat="1" ht="15" customHeight="1" x14ac:dyDescent="0.25">
      <c r="A119" s="123"/>
      <c r="B119" s="33" t="s">
        <v>146</v>
      </c>
      <c r="C119" s="17" t="s">
        <v>25</v>
      </c>
      <c r="D119" s="23">
        <f t="shared" ref="D119" si="26">SUM(D120)</f>
        <v>3.2</v>
      </c>
      <c r="E119" s="65">
        <f t="shared" ref="E119" si="27">SUM(E120)</f>
        <v>0</v>
      </c>
    </row>
    <row r="120" spans="1:5" s="44" customFormat="1" ht="12.95" customHeight="1" x14ac:dyDescent="0.25">
      <c r="A120" s="123"/>
      <c r="B120" s="12" t="s">
        <v>10</v>
      </c>
      <c r="C120" s="6"/>
      <c r="D120" s="11">
        <v>3.2</v>
      </c>
      <c r="E120" s="5"/>
    </row>
    <row r="121" spans="1:5" s="44" customFormat="1" ht="18" customHeight="1" x14ac:dyDescent="0.25">
      <c r="A121" s="123" t="s">
        <v>46</v>
      </c>
      <c r="B121" s="31" t="s">
        <v>47</v>
      </c>
      <c r="C121" s="38"/>
      <c r="D121" s="32">
        <f>SUM(D122+D124+D127)</f>
        <v>71.399999999999991</v>
      </c>
      <c r="E121" s="66">
        <f>SUM(E122+E124+E127)</f>
        <v>0</v>
      </c>
    </row>
    <row r="122" spans="1:5" s="44" customFormat="1" ht="15" customHeight="1" x14ac:dyDescent="0.25">
      <c r="A122" s="123"/>
      <c r="B122" s="18" t="s">
        <v>138</v>
      </c>
      <c r="C122" s="17" t="s">
        <v>11</v>
      </c>
      <c r="D122" s="16">
        <f>SUM(D123)</f>
        <v>11.7</v>
      </c>
      <c r="E122" s="67">
        <f>SUM(E123)</f>
        <v>0</v>
      </c>
    </row>
    <row r="123" spans="1:5" s="44" customFormat="1" ht="12.75" customHeight="1" x14ac:dyDescent="0.25">
      <c r="A123" s="123"/>
      <c r="B123" s="12" t="s">
        <v>10</v>
      </c>
      <c r="C123" s="6"/>
      <c r="D123" s="11">
        <v>11.7</v>
      </c>
      <c r="E123" s="48"/>
    </row>
    <row r="124" spans="1:5" s="44" customFormat="1" ht="27" x14ac:dyDescent="0.25">
      <c r="A124" s="123"/>
      <c r="B124" s="30" t="s">
        <v>143</v>
      </c>
      <c r="C124" s="17" t="s">
        <v>23</v>
      </c>
      <c r="D124" s="23">
        <f t="shared" ref="D124" si="28">SUM(D125:D126)</f>
        <v>54.099999999999994</v>
      </c>
      <c r="E124" s="65">
        <f t="shared" ref="E124" si="29">SUM(E125:E126)</f>
        <v>0</v>
      </c>
    </row>
    <row r="125" spans="1:5" s="44" customFormat="1" ht="12.75" customHeight="1" x14ac:dyDescent="0.25">
      <c r="A125" s="124"/>
      <c r="B125" s="45" t="s">
        <v>10</v>
      </c>
      <c r="C125" s="105"/>
      <c r="D125" s="11">
        <v>50.8</v>
      </c>
      <c r="E125" s="48"/>
    </row>
    <row r="126" spans="1:5" s="44" customFormat="1" ht="12.75" customHeight="1" x14ac:dyDescent="0.25">
      <c r="A126" s="124"/>
      <c r="B126" s="47" t="s">
        <v>17</v>
      </c>
      <c r="C126" s="106"/>
      <c r="D126" s="11">
        <v>3.3</v>
      </c>
      <c r="E126" s="48"/>
    </row>
    <row r="127" spans="1:5" s="44" customFormat="1" ht="15" customHeight="1" x14ac:dyDescent="0.25">
      <c r="A127" s="123"/>
      <c r="B127" s="33" t="s">
        <v>133</v>
      </c>
      <c r="C127" s="17" t="s">
        <v>25</v>
      </c>
      <c r="D127" s="23">
        <f t="shared" ref="D127" si="30">SUM(D128)</f>
        <v>5.6</v>
      </c>
      <c r="E127" s="65">
        <f t="shared" ref="E127" si="31">SUM(E128)</f>
        <v>0</v>
      </c>
    </row>
    <row r="128" spans="1:5" s="44" customFormat="1" ht="12.75" customHeight="1" x14ac:dyDescent="0.25">
      <c r="A128" s="123"/>
      <c r="B128" s="12" t="s">
        <v>10</v>
      </c>
      <c r="C128" s="6"/>
      <c r="D128" s="11">
        <v>5.6</v>
      </c>
      <c r="E128" s="5"/>
    </row>
    <row r="129" spans="1:5" s="44" customFormat="1" ht="18" customHeight="1" x14ac:dyDescent="0.25">
      <c r="A129" s="125" t="s">
        <v>48</v>
      </c>
      <c r="B129" s="31" t="s">
        <v>49</v>
      </c>
      <c r="C129" s="38"/>
      <c r="D129" s="32">
        <f>SUM(D130+D132+D135)</f>
        <v>52.8</v>
      </c>
      <c r="E129" s="66">
        <f>SUM(E130+E132+E135)</f>
        <v>0</v>
      </c>
    </row>
    <row r="130" spans="1:5" s="44" customFormat="1" ht="15" customHeight="1" x14ac:dyDescent="0.25">
      <c r="A130" s="126"/>
      <c r="B130" s="18" t="s">
        <v>138</v>
      </c>
      <c r="C130" s="17" t="s">
        <v>11</v>
      </c>
      <c r="D130" s="16">
        <f>SUM(D131)</f>
        <v>11.1</v>
      </c>
      <c r="E130" s="67">
        <f>SUM(E131)</f>
        <v>0</v>
      </c>
    </row>
    <row r="131" spans="1:5" s="44" customFormat="1" ht="12.75" customHeight="1" x14ac:dyDescent="0.25">
      <c r="A131" s="126"/>
      <c r="B131" s="12" t="s">
        <v>10</v>
      </c>
      <c r="C131" s="6"/>
      <c r="D131" s="82">
        <f>8.6+2.5</f>
        <v>11.1</v>
      </c>
      <c r="E131" s="48"/>
    </row>
    <row r="132" spans="1:5" s="44" customFormat="1" ht="27" x14ac:dyDescent="0.25">
      <c r="A132" s="126"/>
      <c r="B132" s="30" t="s">
        <v>145</v>
      </c>
      <c r="C132" s="17" t="s">
        <v>23</v>
      </c>
      <c r="D132" s="84">
        <f t="shared" ref="D132" si="32">SUM(D133:D134)</f>
        <v>34.5</v>
      </c>
      <c r="E132" s="65">
        <f t="shared" ref="E132" si="33">SUM(E133:E134)</f>
        <v>0</v>
      </c>
    </row>
    <row r="133" spans="1:5" s="44" customFormat="1" ht="12.75" customHeight="1" x14ac:dyDescent="0.25">
      <c r="A133" s="126"/>
      <c r="B133" s="45" t="s">
        <v>10</v>
      </c>
      <c r="C133" s="105"/>
      <c r="D133" s="82">
        <f>36.4-3.1</f>
        <v>33.299999999999997</v>
      </c>
      <c r="E133" s="48"/>
    </row>
    <row r="134" spans="1:5" s="44" customFormat="1" ht="12.75" customHeight="1" x14ac:dyDescent="0.25">
      <c r="A134" s="126"/>
      <c r="B134" s="47" t="s">
        <v>17</v>
      </c>
      <c r="C134" s="106"/>
      <c r="D134" s="82">
        <v>1.2</v>
      </c>
      <c r="E134" s="48"/>
    </row>
    <row r="135" spans="1:5" s="44" customFormat="1" ht="15" customHeight="1" x14ac:dyDescent="0.25">
      <c r="A135" s="126"/>
      <c r="B135" s="33" t="s">
        <v>133</v>
      </c>
      <c r="C135" s="17" t="s">
        <v>25</v>
      </c>
      <c r="D135" s="84">
        <f t="shared" ref="D135" si="34">SUM(D136)</f>
        <v>7.1999999999999993</v>
      </c>
      <c r="E135" s="65">
        <f t="shared" ref="E135" si="35">SUM(E136)</f>
        <v>0</v>
      </c>
    </row>
    <row r="136" spans="1:5" s="44" customFormat="1" ht="12.75" customHeight="1" x14ac:dyDescent="0.25">
      <c r="A136" s="126"/>
      <c r="B136" s="12" t="s">
        <v>10</v>
      </c>
      <c r="C136" s="6"/>
      <c r="D136" s="82">
        <f>6.6+0.6</f>
        <v>7.1999999999999993</v>
      </c>
      <c r="E136" s="5"/>
    </row>
    <row r="137" spans="1:5" s="44" customFormat="1" ht="18" customHeight="1" x14ac:dyDescent="0.25">
      <c r="A137" s="123" t="s">
        <v>50</v>
      </c>
      <c r="B137" s="31" t="s">
        <v>51</v>
      </c>
      <c r="C137" s="38"/>
      <c r="D137" s="32">
        <f>SUM(D138+D140+D143)</f>
        <v>26.7</v>
      </c>
      <c r="E137" s="66">
        <f>SUM(E138+E140+E143)</f>
        <v>0</v>
      </c>
    </row>
    <row r="138" spans="1:5" s="44" customFormat="1" ht="15" customHeight="1" x14ac:dyDescent="0.25">
      <c r="A138" s="123"/>
      <c r="B138" s="18" t="s">
        <v>138</v>
      </c>
      <c r="C138" s="17" t="s">
        <v>11</v>
      </c>
      <c r="D138" s="16">
        <f>SUM(D139)</f>
        <v>5.3</v>
      </c>
      <c r="E138" s="67">
        <f>SUM(E139)</f>
        <v>0</v>
      </c>
    </row>
    <row r="139" spans="1:5" s="44" customFormat="1" ht="12.75" customHeight="1" x14ac:dyDescent="0.25">
      <c r="A139" s="123"/>
      <c r="B139" s="12" t="s">
        <v>10</v>
      </c>
      <c r="C139" s="6"/>
      <c r="D139" s="11">
        <v>5.3</v>
      </c>
      <c r="E139" s="48"/>
    </row>
    <row r="140" spans="1:5" s="44" customFormat="1" ht="27" x14ac:dyDescent="0.25">
      <c r="A140" s="123"/>
      <c r="B140" s="30" t="s">
        <v>145</v>
      </c>
      <c r="C140" s="17" t="s">
        <v>23</v>
      </c>
      <c r="D140" s="23">
        <f t="shared" ref="D140" si="36">SUM(D141:D142)</f>
        <v>17.599999999999998</v>
      </c>
      <c r="E140" s="65">
        <f t="shared" ref="E140" si="37">SUM(E141:E142)</f>
        <v>0</v>
      </c>
    </row>
    <row r="141" spans="1:5" s="44" customFormat="1" ht="12.75" customHeight="1" x14ac:dyDescent="0.25">
      <c r="A141" s="124"/>
      <c r="B141" s="45" t="s">
        <v>10</v>
      </c>
      <c r="C141" s="105"/>
      <c r="D141" s="11">
        <v>15.2</v>
      </c>
      <c r="E141" s="48"/>
    </row>
    <row r="142" spans="1:5" s="44" customFormat="1" ht="12.75" customHeight="1" x14ac:dyDescent="0.25">
      <c r="A142" s="124"/>
      <c r="B142" s="47" t="s">
        <v>17</v>
      </c>
      <c r="C142" s="107"/>
      <c r="D142" s="11">
        <v>2.4</v>
      </c>
      <c r="E142" s="48"/>
    </row>
    <row r="143" spans="1:5" s="44" customFormat="1" ht="15" customHeight="1" x14ac:dyDescent="0.25">
      <c r="A143" s="123"/>
      <c r="B143" s="33" t="s">
        <v>146</v>
      </c>
      <c r="C143" s="17" t="s">
        <v>25</v>
      </c>
      <c r="D143" s="23">
        <f t="shared" ref="D143" si="38">SUM(D144)</f>
        <v>3.8</v>
      </c>
      <c r="E143" s="65">
        <f t="shared" ref="E143" si="39">SUM(E144)</f>
        <v>0</v>
      </c>
    </row>
    <row r="144" spans="1:5" s="44" customFormat="1" ht="12.75" customHeight="1" x14ac:dyDescent="0.25">
      <c r="A144" s="123"/>
      <c r="B144" s="12" t="s">
        <v>10</v>
      </c>
      <c r="C144" s="6"/>
      <c r="D144" s="11">
        <v>3.8</v>
      </c>
      <c r="E144" s="5"/>
    </row>
    <row r="145" spans="1:5" s="44" customFormat="1" ht="18" customHeight="1" x14ac:dyDescent="0.25">
      <c r="A145" s="103" t="s">
        <v>52</v>
      </c>
      <c r="B145" s="31" t="s">
        <v>53</v>
      </c>
      <c r="C145" s="38"/>
      <c r="D145" s="32">
        <f>SUM(D146+D150+D153+D148)</f>
        <v>58.6</v>
      </c>
      <c r="E145" s="66">
        <f>SUM(E146+E150+E153)</f>
        <v>0</v>
      </c>
    </row>
    <row r="146" spans="1:5" s="44" customFormat="1" ht="15" customHeight="1" x14ac:dyDescent="0.25">
      <c r="A146" s="103"/>
      <c r="B146" s="18" t="s">
        <v>138</v>
      </c>
      <c r="C146" s="17" t="s">
        <v>11</v>
      </c>
      <c r="D146" s="16">
        <f>SUM(D147)</f>
        <v>9.6</v>
      </c>
      <c r="E146" s="67">
        <f>SUM(E147)</f>
        <v>0</v>
      </c>
    </row>
    <row r="147" spans="1:5" s="44" customFormat="1" ht="12.75" customHeight="1" x14ac:dyDescent="0.25">
      <c r="A147" s="103"/>
      <c r="B147" s="12" t="s">
        <v>10</v>
      </c>
      <c r="C147" s="6"/>
      <c r="D147" s="82">
        <v>9.6</v>
      </c>
      <c r="E147" s="48"/>
    </row>
    <row r="148" spans="1:5" s="44" customFormat="1" ht="12.75" customHeight="1" x14ac:dyDescent="0.25">
      <c r="A148" s="103"/>
      <c r="B148" s="18" t="s">
        <v>131</v>
      </c>
      <c r="C148" s="21" t="s">
        <v>22</v>
      </c>
      <c r="D148" s="83">
        <f>SUM(D149)</f>
        <v>14</v>
      </c>
      <c r="E148" s="48"/>
    </row>
    <row r="149" spans="1:5" s="44" customFormat="1" ht="12.75" customHeight="1" x14ac:dyDescent="0.25">
      <c r="A149" s="103"/>
      <c r="B149" s="12" t="s">
        <v>10</v>
      </c>
      <c r="C149" s="80"/>
      <c r="D149" s="82">
        <v>14</v>
      </c>
      <c r="E149" s="48"/>
    </row>
    <row r="150" spans="1:5" s="44" customFormat="1" ht="27" x14ac:dyDescent="0.25">
      <c r="A150" s="103"/>
      <c r="B150" s="30" t="s">
        <v>145</v>
      </c>
      <c r="C150" s="17" t="s">
        <v>23</v>
      </c>
      <c r="D150" s="84">
        <f t="shared" ref="D150" si="40">SUM(D151:D152)</f>
        <v>30.9</v>
      </c>
      <c r="E150" s="65">
        <f t="shared" ref="E150" si="41">SUM(E151:E152)</f>
        <v>0</v>
      </c>
    </row>
    <row r="151" spans="1:5" s="44" customFormat="1" ht="12.75" customHeight="1" x14ac:dyDescent="0.25">
      <c r="A151" s="104"/>
      <c r="B151" s="45" t="s">
        <v>10</v>
      </c>
      <c r="C151" s="105"/>
      <c r="D151" s="11">
        <v>28</v>
      </c>
      <c r="E151" s="48"/>
    </row>
    <row r="152" spans="1:5" s="44" customFormat="1" ht="12.75" customHeight="1" x14ac:dyDescent="0.25">
      <c r="A152" s="104"/>
      <c r="B152" s="47" t="s">
        <v>17</v>
      </c>
      <c r="C152" s="106"/>
      <c r="D152" s="11">
        <v>2.9</v>
      </c>
      <c r="E152" s="48"/>
    </row>
    <row r="153" spans="1:5" s="44" customFormat="1" ht="15" customHeight="1" x14ac:dyDescent="0.25">
      <c r="A153" s="103"/>
      <c r="B153" s="33" t="s">
        <v>146</v>
      </c>
      <c r="C153" s="17" t="s">
        <v>25</v>
      </c>
      <c r="D153" s="23">
        <f t="shared" ref="D153" si="42">SUM(D154)</f>
        <v>4.0999999999999996</v>
      </c>
      <c r="E153" s="65">
        <f t="shared" ref="E153" si="43">SUM(E154)</f>
        <v>0</v>
      </c>
    </row>
    <row r="154" spans="1:5" s="44" customFormat="1" ht="12.75" customHeight="1" x14ac:dyDescent="0.25">
      <c r="A154" s="103"/>
      <c r="B154" s="12" t="s">
        <v>10</v>
      </c>
      <c r="C154" s="6"/>
      <c r="D154" s="11">
        <v>4.0999999999999996</v>
      </c>
      <c r="E154" s="5"/>
    </row>
    <row r="155" spans="1:5" s="44" customFormat="1" ht="18" customHeight="1" x14ac:dyDescent="0.25">
      <c r="A155" s="103" t="s">
        <v>54</v>
      </c>
      <c r="B155" s="31" t="s">
        <v>55</v>
      </c>
      <c r="C155" s="38"/>
      <c r="D155" s="32">
        <f>SUM(D156+D160+D163+D158)</f>
        <v>76.7</v>
      </c>
      <c r="E155" s="66">
        <f>SUM(E156+E160+E163)</f>
        <v>0</v>
      </c>
    </row>
    <row r="156" spans="1:5" s="44" customFormat="1" ht="15" customHeight="1" x14ac:dyDescent="0.25">
      <c r="A156" s="103"/>
      <c r="B156" s="18" t="s">
        <v>138</v>
      </c>
      <c r="C156" s="17" t="s">
        <v>11</v>
      </c>
      <c r="D156" s="16">
        <f>SUM(D157)</f>
        <v>15.700000000000001</v>
      </c>
      <c r="E156" s="67">
        <f>SUM(E157)</f>
        <v>0</v>
      </c>
    </row>
    <row r="157" spans="1:5" s="44" customFormat="1" ht="12.75" customHeight="1" x14ac:dyDescent="0.25">
      <c r="A157" s="103"/>
      <c r="B157" s="12" t="s">
        <v>10</v>
      </c>
      <c r="C157" s="6"/>
      <c r="D157" s="82">
        <f>15.4+0.3</f>
        <v>15.700000000000001</v>
      </c>
      <c r="E157" s="86"/>
    </row>
    <row r="158" spans="1:5" s="44" customFormat="1" ht="12.75" customHeight="1" x14ac:dyDescent="0.25">
      <c r="A158" s="103"/>
      <c r="B158" s="18" t="s">
        <v>131</v>
      </c>
      <c r="C158" s="21" t="s">
        <v>22</v>
      </c>
      <c r="D158" s="83">
        <f>SUM(D159)</f>
        <v>7</v>
      </c>
      <c r="E158" s="86"/>
    </row>
    <row r="159" spans="1:5" s="44" customFormat="1" ht="12.75" customHeight="1" x14ac:dyDescent="0.25">
      <c r="A159" s="103"/>
      <c r="B159" s="12" t="s">
        <v>10</v>
      </c>
      <c r="C159" s="80"/>
      <c r="D159" s="82">
        <v>7</v>
      </c>
      <c r="E159" s="86"/>
    </row>
    <row r="160" spans="1:5" s="44" customFormat="1" ht="27" x14ac:dyDescent="0.25">
      <c r="A160" s="103"/>
      <c r="B160" s="30" t="s">
        <v>143</v>
      </c>
      <c r="C160" s="17" t="s">
        <v>23</v>
      </c>
      <c r="D160" s="84">
        <f t="shared" ref="D160" si="44">SUM(D161:D162)</f>
        <v>49.900000000000006</v>
      </c>
      <c r="E160" s="87">
        <f t="shared" ref="E160" si="45">SUM(E161:E162)</f>
        <v>0</v>
      </c>
    </row>
    <row r="161" spans="1:5" s="44" customFormat="1" ht="12.75" customHeight="1" x14ac:dyDescent="0.25">
      <c r="A161" s="104"/>
      <c r="B161" s="45" t="s">
        <v>10</v>
      </c>
      <c r="C161" s="105"/>
      <c r="D161" s="82">
        <f>40.9-0.3</f>
        <v>40.6</v>
      </c>
      <c r="E161" s="86"/>
    </row>
    <row r="162" spans="1:5" s="44" customFormat="1" ht="12.75" customHeight="1" x14ac:dyDescent="0.25">
      <c r="A162" s="104"/>
      <c r="B162" s="47" t="s">
        <v>17</v>
      </c>
      <c r="C162" s="106"/>
      <c r="D162" s="11">
        <v>9.3000000000000007</v>
      </c>
      <c r="E162" s="48"/>
    </row>
    <row r="163" spans="1:5" s="44" customFormat="1" ht="15" customHeight="1" x14ac:dyDescent="0.25">
      <c r="A163" s="103"/>
      <c r="B163" s="33" t="s">
        <v>146</v>
      </c>
      <c r="C163" s="17" t="s">
        <v>25</v>
      </c>
      <c r="D163" s="23">
        <f t="shared" ref="D163" si="46">SUM(D164)</f>
        <v>4.0999999999999996</v>
      </c>
      <c r="E163" s="65">
        <f t="shared" ref="E163" si="47">SUM(E164)</f>
        <v>0</v>
      </c>
    </row>
    <row r="164" spans="1:5" s="44" customFormat="1" ht="12.75" customHeight="1" x14ac:dyDescent="0.25">
      <c r="A164" s="103"/>
      <c r="B164" s="12" t="s">
        <v>10</v>
      </c>
      <c r="C164" s="6"/>
      <c r="D164" s="11">
        <v>4.0999999999999996</v>
      </c>
      <c r="E164" s="5"/>
    </row>
    <row r="165" spans="1:5" s="44" customFormat="1" ht="18" customHeight="1" x14ac:dyDescent="0.25">
      <c r="A165" s="103" t="s">
        <v>56</v>
      </c>
      <c r="B165" s="68" t="s">
        <v>57</v>
      </c>
      <c r="C165" s="36"/>
      <c r="D165" s="32">
        <f>SUM(D167:D169)</f>
        <v>1102.0999999999999</v>
      </c>
      <c r="E165" s="32">
        <f>SUM(E167:E169)</f>
        <v>1016.9999999999999</v>
      </c>
    </row>
    <row r="166" spans="1:5" s="44" customFormat="1" ht="15" customHeight="1" x14ac:dyDescent="0.25">
      <c r="A166" s="104"/>
      <c r="B166" s="18" t="s">
        <v>138</v>
      </c>
      <c r="C166" s="17" t="s">
        <v>11</v>
      </c>
      <c r="D166" s="16">
        <f t="shared" ref="D166:E166" si="48">SUM(D167:D169)</f>
        <v>1102.0999999999999</v>
      </c>
      <c r="E166" s="16">
        <f t="shared" si="48"/>
        <v>1016.9999999999999</v>
      </c>
    </row>
    <row r="167" spans="1:5" s="44" customFormat="1" ht="12.75" customHeight="1" x14ac:dyDescent="0.25">
      <c r="A167" s="104"/>
      <c r="B167" s="53" t="s">
        <v>15</v>
      </c>
      <c r="C167" s="105"/>
      <c r="D167" s="11">
        <v>1061.2</v>
      </c>
      <c r="E167" s="11">
        <v>982.8</v>
      </c>
    </row>
    <row r="168" spans="1:5" s="44" customFormat="1" ht="12.75" customHeight="1" x14ac:dyDescent="0.25">
      <c r="A168" s="104"/>
      <c r="B168" s="46" t="s">
        <v>63</v>
      </c>
      <c r="C168" s="106"/>
      <c r="D168" s="11">
        <v>1.3</v>
      </c>
      <c r="E168" s="11">
        <v>1.3</v>
      </c>
    </row>
    <row r="169" spans="1:5" s="44" customFormat="1" ht="12.75" customHeight="1" x14ac:dyDescent="0.25">
      <c r="A169" s="104"/>
      <c r="B169" s="47" t="s">
        <v>10</v>
      </c>
      <c r="C169" s="106"/>
      <c r="D169" s="11">
        <v>39.6</v>
      </c>
      <c r="E169" s="11">
        <v>32.9</v>
      </c>
    </row>
    <row r="170" spans="1:5" s="44" customFormat="1" ht="18" customHeight="1" x14ac:dyDescent="0.25">
      <c r="A170" s="103" t="s">
        <v>58</v>
      </c>
      <c r="B170" s="35" t="s">
        <v>59</v>
      </c>
      <c r="C170" s="38"/>
      <c r="D170" s="32">
        <f t="shared" ref="D170:E170" si="49">SUM(D171+D173)</f>
        <v>1224.9000000000001</v>
      </c>
      <c r="E170" s="32">
        <f t="shared" si="49"/>
        <v>1026.5999999999999</v>
      </c>
    </row>
    <row r="171" spans="1:5" s="44" customFormat="1" ht="15" customHeight="1" x14ac:dyDescent="0.25">
      <c r="A171" s="103"/>
      <c r="B171" s="18" t="s">
        <v>138</v>
      </c>
      <c r="C171" s="17" t="s">
        <v>11</v>
      </c>
      <c r="D171" s="16">
        <f>SUM(D172)</f>
        <v>40</v>
      </c>
      <c r="E171" s="67">
        <f>SUM(E172)</f>
        <v>0</v>
      </c>
    </row>
    <row r="172" spans="1:5" s="44" customFormat="1" ht="12.75" customHeight="1" x14ac:dyDescent="0.25">
      <c r="A172" s="103"/>
      <c r="B172" s="70" t="s">
        <v>15</v>
      </c>
      <c r="C172" s="6"/>
      <c r="D172" s="11">
        <v>40</v>
      </c>
      <c r="E172" s="11"/>
    </row>
    <row r="173" spans="1:5" s="44" customFormat="1" ht="30.75" customHeight="1" x14ac:dyDescent="0.25">
      <c r="A173" s="104"/>
      <c r="B173" s="22" t="s">
        <v>142</v>
      </c>
      <c r="C173" s="21" t="s">
        <v>18</v>
      </c>
      <c r="D173" s="23">
        <f>SUM(D174:D177)</f>
        <v>1184.9000000000001</v>
      </c>
      <c r="E173" s="23">
        <f>SUM(E174:E177)</f>
        <v>1026.5999999999999</v>
      </c>
    </row>
    <row r="174" spans="1:5" s="44" customFormat="1" ht="12.75" customHeight="1" x14ac:dyDescent="0.25">
      <c r="A174" s="104"/>
      <c r="B174" s="46" t="s">
        <v>20</v>
      </c>
      <c r="C174" s="106"/>
      <c r="D174" s="82">
        <f>733+0.5</f>
        <v>733.5</v>
      </c>
      <c r="E174" s="82">
        <f>698.4-0.1+0.5-2</f>
        <v>696.8</v>
      </c>
    </row>
    <row r="175" spans="1:5" s="44" customFormat="1" ht="12.75" customHeight="1" x14ac:dyDescent="0.25">
      <c r="A175" s="104"/>
      <c r="B175" s="46" t="s">
        <v>152</v>
      </c>
      <c r="C175" s="106"/>
      <c r="D175" s="82">
        <v>6.4</v>
      </c>
      <c r="E175" s="82">
        <v>6.3</v>
      </c>
    </row>
    <row r="176" spans="1:5" s="44" customFormat="1" ht="12.75" customHeight="1" x14ac:dyDescent="0.25">
      <c r="A176" s="104"/>
      <c r="B176" s="46" t="s">
        <v>10</v>
      </c>
      <c r="C176" s="106"/>
      <c r="D176" s="82">
        <v>442.3</v>
      </c>
      <c r="E176" s="82">
        <f>323.6-0.1</f>
        <v>323.5</v>
      </c>
    </row>
    <row r="177" spans="1:5" s="44" customFormat="1" ht="12.75" customHeight="1" x14ac:dyDescent="0.25">
      <c r="A177" s="104"/>
      <c r="B177" s="47" t="s">
        <v>17</v>
      </c>
      <c r="C177" s="107"/>
      <c r="D177" s="11">
        <v>2.7</v>
      </c>
      <c r="E177" s="48"/>
    </row>
    <row r="178" spans="1:5" s="44" customFormat="1" ht="18" customHeight="1" x14ac:dyDescent="0.25">
      <c r="A178" s="103" t="s">
        <v>60</v>
      </c>
      <c r="B178" s="35" t="s">
        <v>154</v>
      </c>
      <c r="C178" s="38"/>
      <c r="D178" s="32">
        <f t="shared" ref="D178:E178" si="50">SUM(D179+D181)</f>
        <v>781.8</v>
      </c>
      <c r="E178" s="32">
        <f t="shared" si="50"/>
        <v>664.1</v>
      </c>
    </row>
    <row r="179" spans="1:5" s="44" customFormat="1" ht="15" customHeight="1" x14ac:dyDescent="0.25">
      <c r="A179" s="103"/>
      <c r="B179" s="18" t="s">
        <v>138</v>
      </c>
      <c r="C179" s="17" t="s">
        <v>11</v>
      </c>
      <c r="D179" s="16">
        <f>SUM(D180)</f>
        <v>14</v>
      </c>
      <c r="E179" s="67">
        <f>SUM(E180)</f>
        <v>0</v>
      </c>
    </row>
    <row r="180" spans="1:5" s="44" customFormat="1" ht="12.75" customHeight="1" x14ac:dyDescent="0.25">
      <c r="A180" s="103"/>
      <c r="B180" s="70" t="s">
        <v>15</v>
      </c>
      <c r="C180" s="6"/>
      <c r="D180" s="11">
        <v>14</v>
      </c>
      <c r="E180" s="11"/>
    </row>
    <row r="181" spans="1:5" s="44" customFormat="1" ht="30.75" customHeight="1" x14ac:dyDescent="0.25">
      <c r="A181" s="104"/>
      <c r="B181" s="22" t="s">
        <v>147</v>
      </c>
      <c r="C181" s="21" t="s">
        <v>18</v>
      </c>
      <c r="D181" s="23">
        <f>SUM(D182:D185)</f>
        <v>767.8</v>
      </c>
      <c r="E181" s="23">
        <f>SUM(E182:E185)</f>
        <v>664.1</v>
      </c>
    </row>
    <row r="182" spans="1:5" s="44" customFormat="1" ht="12.75" customHeight="1" x14ac:dyDescent="0.25">
      <c r="A182" s="104"/>
      <c r="B182" s="46" t="s">
        <v>20</v>
      </c>
      <c r="C182" s="106"/>
      <c r="D182" s="11">
        <f>429.4+0.3</f>
        <v>429.7</v>
      </c>
      <c r="E182" s="11">
        <f>412.6+0.3</f>
        <v>412.90000000000003</v>
      </c>
    </row>
    <row r="183" spans="1:5" s="44" customFormat="1" ht="12.75" customHeight="1" x14ac:dyDescent="0.25">
      <c r="A183" s="104"/>
      <c r="B183" s="46" t="s">
        <v>152</v>
      </c>
      <c r="C183" s="106"/>
      <c r="D183" s="11">
        <v>5</v>
      </c>
      <c r="E183" s="11">
        <v>4.9000000000000004</v>
      </c>
    </row>
    <row r="184" spans="1:5" s="44" customFormat="1" ht="12.75" customHeight="1" x14ac:dyDescent="0.25">
      <c r="A184" s="104"/>
      <c r="B184" s="46" t="s">
        <v>10</v>
      </c>
      <c r="C184" s="106"/>
      <c r="D184" s="11">
        <v>332.6</v>
      </c>
      <c r="E184" s="11">
        <v>246.3</v>
      </c>
    </row>
    <row r="185" spans="1:5" s="44" customFormat="1" ht="12.75" customHeight="1" x14ac:dyDescent="0.25">
      <c r="A185" s="104"/>
      <c r="B185" s="47" t="s">
        <v>17</v>
      </c>
      <c r="C185" s="107"/>
      <c r="D185" s="11">
        <v>0.5</v>
      </c>
      <c r="E185" s="11"/>
    </row>
    <row r="186" spans="1:5" s="44" customFormat="1" ht="18" customHeight="1" x14ac:dyDescent="0.25">
      <c r="A186" s="108" t="s">
        <v>61</v>
      </c>
      <c r="B186" s="35" t="s">
        <v>62</v>
      </c>
      <c r="C186" s="36"/>
      <c r="D186" s="32">
        <f t="shared" ref="D186:E186" si="51">SUM(D187+D189)</f>
        <v>1197.9000000000001</v>
      </c>
      <c r="E186" s="32">
        <f t="shared" si="51"/>
        <v>960.09999999999991</v>
      </c>
    </row>
    <row r="187" spans="1:5" s="44" customFormat="1" ht="15" customHeight="1" x14ac:dyDescent="0.25">
      <c r="A187" s="111"/>
      <c r="B187" s="18" t="s">
        <v>138</v>
      </c>
      <c r="C187" s="17" t="s">
        <v>11</v>
      </c>
      <c r="D187" s="16">
        <f>SUM(D188)</f>
        <v>28</v>
      </c>
      <c r="E187" s="67">
        <f>SUM(E188)</f>
        <v>0</v>
      </c>
    </row>
    <row r="188" spans="1:5" s="44" customFormat="1" ht="12.75" customHeight="1" x14ac:dyDescent="0.25">
      <c r="A188" s="111"/>
      <c r="B188" s="70" t="s">
        <v>15</v>
      </c>
      <c r="C188" s="6"/>
      <c r="D188" s="11">
        <v>28</v>
      </c>
      <c r="E188" s="11"/>
    </row>
    <row r="189" spans="1:5" s="44" customFormat="1" ht="30.75" customHeight="1" x14ac:dyDescent="0.25">
      <c r="A189" s="110"/>
      <c r="B189" s="22" t="s">
        <v>142</v>
      </c>
      <c r="C189" s="21" t="s">
        <v>18</v>
      </c>
      <c r="D189" s="23">
        <f>SUM(D190:D193)</f>
        <v>1169.9000000000001</v>
      </c>
      <c r="E189" s="23">
        <f>SUM(E190:E193)</f>
        <v>960.09999999999991</v>
      </c>
    </row>
    <row r="190" spans="1:5" s="44" customFormat="1" ht="12.75" customHeight="1" x14ac:dyDescent="0.25">
      <c r="A190" s="110"/>
      <c r="B190" s="46" t="s">
        <v>20</v>
      </c>
      <c r="C190" s="106"/>
      <c r="D190" s="82">
        <f>674.8+0.9</f>
        <v>675.69999999999993</v>
      </c>
      <c r="E190" s="82">
        <f>647.6+0.9</f>
        <v>648.5</v>
      </c>
    </row>
    <row r="191" spans="1:5" s="44" customFormat="1" ht="12.75" customHeight="1" x14ac:dyDescent="0.25">
      <c r="A191" s="110"/>
      <c r="B191" s="46" t="s">
        <v>152</v>
      </c>
      <c r="C191" s="106"/>
      <c r="D191" s="11">
        <v>0.4</v>
      </c>
      <c r="E191" s="11">
        <v>0.4</v>
      </c>
    </row>
    <row r="192" spans="1:5" s="44" customFormat="1" ht="12.75" customHeight="1" x14ac:dyDescent="0.25">
      <c r="A192" s="110"/>
      <c r="B192" s="46" t="s">
        <v>10</v>
      </c>
      <c r="C192" s="106"/>
      <c r="D192" s="11">
        <v>476.9</v>
      </c>
      <c r="E192" s="11">
        <v>311.2</v>
      </c>
    </row>
    <row r="193" spans="1:5" s="44" customFormat="1" ht="12.75" customHeight="1" x14ac:dyDescent="0.25">
      <c r="A193" s="110"/>
      <c r="B193" s="47" t="s">
        <v>17</v>
      </c>
      <c r="C193" s="107"/>
      <c r="D193" s="11">
        <v>16.899999999999999</v>
      </c>
      <c r="E193" s="48"/>
    </row>
    <row r="194" spans="1:5" s="44" customFormat="1" ht="18" customHeight="1" x14ac:dyDescent="0.25">
      <c r="A194" s="108" t="s">
        <v>64</v>
      </c>
      <c r="B194" s="35" t="s">
        <v>65</v>
      </c>
      <c r="C194" s="36"/>
      <c r="D194" s="32">
        <f t="shared" ref="D194:E194" si="52">SUM(D195+D197)</f>
        <v>1734.1000000000004</v>
      </c>
      <c r="E194" s="32">
        <f t="shared" si="52"/>
        <v>1421.3000000000002</v>
      </c>
    </row>
    <row r="195" spans="1:5" s="44" customFormat="1" ht="15" customHeight="1" x14ac:dyDescent="0.25">
      <c r="A195" s="108"/>
      <c r="B195" s="18" t="s">
        <v>138</v>
      </c>
      <c r="C195" s="17" t="s">
        <v>11</v>
      </c>
      <c r="D195" s="16">
        <f>SUM(D196)</f>
        <v>26</v>
      </c>
      <c r="E195" s="67">
        <f>SUM(E196)</f>
        <v>0</v>
      </c>
    </row>
    <row r="196" spans="1:5" s="44" customFormat="1" ht="12.75" customHeight="1" x14ac:dyDescent="0.25">
      <c r="A196" s="108"/>
      <c r="B196" s="70" t="s">
        <v>15</v>
      </c>
      <c r="C196" s="6"/>
      <c r="D196" s="11">
        <v>26</v>
      </c>
      <c r="E196" s="11"/>
    </row>
    <row r="197" spans="1:5" s="44" customFormat="1" ht="30.75" customHeight="1" x14ac:dyDescent="0.25">
      <c r="A197" s="109"/>
      <c r="B197" s="22" t="s">
        <v>142</v>
      </c>
      <c r="C197" s="21" t="s">
        <v>18</v>
      </c>
      <c r="D197" s="23">
        <f>SUM(D198:D203)</f>
        <v>1708.1000000000004</v>
      </c>
      <c r="E197" s="23">
        <f>SUM(E198:E203)</f>
        <v>1421.3000000000002</v>
      </c>
    </row>
    <row r="198" spans="1:5" s="44" customFormat="1" ht="12.75" customHeight="1" x14ac:dyDescent="0.25">
      <c r="A198" s="109"/>
      <c r="B198" s="46" t="s">
        <v>63</v>
      </c>
      <c r="C198" s="72"/>
      <c r="D198" s="11">
        <v>23.2</v>
      </c>
      <c r="E198" s="23"/>
    </row>
    <row r="199" spans="1:5" s="44" customFormat="1" ht="12.75" customHeight="1" x14ac:dyDescent="0.25">
      <c r="A199" s="109"/>
      <c r="B199" s="46" t="s">
        <v>20</v>
      </c>
      <c r="C199" s="106"/>
      <c r="D199" s="82">
        <f>852.7+0.5</f>
        <v>853.2</v>
      </c>
      <c r="E199" s="82">
        <f>820.7+0.5</f>
        <v>821.2</v>
      </c>
    </row>
    <row r="200" spans="1:5" s="44" customFormat="1" ht="12.75" customHeight="1" x14ac:dyDescent="0.25">
      <c r="A200" s="109"/>
      <c r="B200" s="46" t="s">
        <v>152</v>
      </c>
      <c r="C200" s="106"/>
      <c r="D200" s="82">
        <f>4.2+0.5</f>
        <v>4.7</v>
      </c>
      <c r="E200" s="82">
        <f>4.1+0.5</f>
        <v>4.5999999999999996</v>
      </c>
    </row>
    <row r="201" spans="1:5" s="44" customFormat="1" ht="12.75" customHeight="1" x14ac:dyDescent="0.25">
      <c r="A201" s="109"/>
      <c r="B201" s="46" t="s">
        <v>19</v>
      </c>
      <c r="C201" s="106"/>
      <c r="D201" s="82">
        <f>20.2+2</f>
        <v>22.2</v>
      </c>
      <c r="E201" s="82">
        <v>0.4</v>
      </c>
    </row>
    <row r="202" spans="1:5" s="44" customFormat="1" ht="12.75" customHeight="1" x14ac:dyDescent="0.25">
      <c r="A202" s="109"/>
      <c r="B202" s="46" t="s">
        <v>10</v>
      </c>
      <c r="C202" s="106"/>
      <c r="D202" s="82">
        <f>770.3+10.1</f>
        <v>780.4</v>
      </c>
      <c r="E202" s="82">
        <v>595.1</v>
      </c>
    </row>
    <row r="203" spans="1:5" s="44" customFormat="1" ht="12.75" customHeight="1" x14ac:dyDescent="0.25">
      <c r="A203" s="109"/>
      <c r="B203" s="47" t="s">
        <v>17</v>
      </c>
      <c r="C203" s="107"/>
      <c r="D203" s="82">
        <f>19.9+4.5</f>
        <v>24.4</v>
      </c>
      <c r="E203" s="86"/>
    </row>
    <row r="204" spans="1:5" s="44" customFormat="1" ht="18" customHeight="1" x14ac:dyDescent="0.25">
      <c r="A204" s="116" t="s">
        <v>66</v>
      </c>
      <c r="B204" s="40" t="s">
        <v>67</v>
      </c>
      <c r="C204" s="36"/>
      <c r="D204" s="32">
        <f>SUM(D205+D207)</f>
        <v>1965.5</v>
      </c>
      <c r="E204" s="32">
        <f>SUM(E205+E207)</f>
        <v>1585.1999999999996</v>
      </c>
    </row>
    <row r="205" spans="1:5" s="44" customFormat="1" ht="15" customHeight="1" x14ac:dyDescent="0.25">
      <c r="A205" s="117"/>
      <c r="B205" s="41" t="s">
        <v>138</v>
      </c>
      <c r="C205" s="17" t="s">
        <v>11</v>
      </c>
      <c r="D205" s="16">
        <f>SUM(D206)</f>
        <v>65</v>
      </c>
      <c r="E205" s="67">
        <f>SUM(E206)</f>
        <v>0</v>
      </c>
    </row>
    <row r="206" spans="1:5" s="44" customFormat="1" ht="12.75" customHeight="1" x14ac:dyDescent="0.25">
      <c r="A206" s="117"/>
      <c r="B206" s="71" t="s">
        <v>15</v>
      </c>
      <c r="C206" s="6"/>
      <c r="D206" s="11">
        <v>65</v>
      </c>
      <c r="E206" s="11"/>
    </row>
    <row r="207" spans="1:5" s="44" customFormat="1" ht="30.75" customHeight="1" x14ac:dyDescent="0.25">
      <c r="A207" s="117"/>
      <c r="B207" s="22" t="s">
        <v>142</v>
      </c>
      <c r="C207" s="21" t="s">
        <v>18</v>
      </c>
      <c r="D207" s="23">
        <f>SUM(D208:D212)</f>
        <v>1900.5</v>
      </c>
      <c r="E207" s="23">
        <f>SUM(E208:E212)</f>
        <v>1585.1999999999996</v>
      </c>
    </row>
    <row r="208" spans="1:5" s="44" customFormat="1" ht="12.75" customHeight="1" x14ac:dyDescent="0.25">
      <c r="A208" s="117"/>
      <c r="B208" s="46" t="s">
        <v>63</v>
      </c>
      <c r="C208" s="72"/>
      <c r="D208" s="11">
        <v>6</v>
      </c>
      <c r="E208" s="11">
        <v>6</v>
      </c>
    </row>
    <row r="209" spans="1:5" s="44" customFormat="1" ht="12.75" customHeight="1" x14ac:dyDescent="0.25">
      <c r="A209" s="117"/>
      <c r="B209" s="54" t="s">
        <v>20</v>
      </c>
      <c r="C209" s="106"/>
      <c r="D209" s="82">
        <f>1142.5+0.6</f>
        <v>1143.0999999999999</v>
      </c>
      <c r="E209" s="82">
        <f>1095.3+0.6-24.4</f>
        <v>1071.4999999999998</v>
      </c>
    </row>
    <row r="210" spans="1:5" s="44" customFormat="1" ht="12.75" customHeight="1" x14ac:dyDescent="0.25">
      <c r="A210" s="117"/>
      <c r="B210" s="46" t="s">
        <v>152</v>
      </c>
      <c r="C210" s="106"/>
      <c r="D210" s="82">
        <v>3.7</v>
      </c>
      <c r="E210" s="82">
        <v>3.6</v>
      </c>
    </row>
    <row r="211" spans="1:5" s="44" customFormat="1" ht="12.75" customHeight="1" x14ac:dyDescent="0.25">
      <c r="A211" s="117"/>
      <c r="B211" s="54" t="s">
        <v>10</v>
      </c>
      <c r="C211" s="106"/>
      <c r="D211" s="82">
        <v>739.2</v>
      </c>
      <c r="E211" s="82">
        <f>505.4-1.3</f>
        <v>504.09999999999997</v>
      </c>
    </row>
    <row r="212" spans="1:5" s="44" customFormat="1" ht="12.75" customHeight="1" x14ac:dyDescent="0.25">
      <c r="A212" s="117"/>
      <c r="B212" s="55" t="s">
        <v>17</v>
      </c>
      <c r="C212" s="107"/>
      <c r="D212" s="11">
        <v>8.5</v>
      </c>
      <c r="E212" s="48"/>
    </row>
    <row r="213" spans="1:5" s="44" customFormat="1" ht="18" customHeight="1" x14ac:dyDescent="0.25">
      <c r="A213" s="108" t="s">
        <v>68</v>
      </c>
      <c r="B213" s="35" t="s">
        <v>69</v>
      </c>
      <c r="C213" s="36"/>
      <c r="D213" s="32">
        <f t="shared" ref="D213:E213" si="53">SUM(D214+D216)</f>
        <v>1287</v>
      </c>
      <c r="E213" s="32">
        <f t="shared" si="53"/>
        <v>1039.4000000000001</v>
      </c>
    </row>
    <row r="214" spans="1:5" s="44" customFormat="1" ht="15" customHeight="1" x14ac:dyDescent="0.25">
      <c r="A214" s="111"/>
      <c r="B214" s="18" t="s">
        <v>138</v>
      </c>
      <c r="C214" s="17" t="s">
        <v>11</v>
      </c>
      <c r="D214" s="16">
        <f>SUM(D215)</f>
        <v>42</v>
      </c>
      <c r="E214" s="67">
        <f>SUM(E215)</f>
        <v>0</v>
      </c>
    </row>
    <row r="215" spans="1:5" s="44" customFormat="1" ht="12.75" customHeight="1" x14ac:dyDescent="0.25">
      <c r="A215" s="111"/>
      <c r="B215" s="70" t="s">
        <v>15</v>
      </c>
      <c r="C215" s="6"/>
      <c r="D215" s="11">
        <v>42</v>
      </c>
      <c r="E215" s="11"/>
    </row>
    <row r="216" spans="1:5" s="44" customFormat="1" ht="30.75" customHeight="1" x14ac:dyDescent="0.25">
      <c r="A216" s="110"/>
      <c r="B216" s="22" t="s">
        <v>142</v>
      </c>
      <c r="C216" s="21" t="s">
        <v>18</v>
      </c>
      <c r="D216" s="23">
        <f>SUM(D217:D220)</f>
        <v>1245</v>
      </c>
      <c r="E216" s="23">
        <f>SUM(E217:E220)</f>
        <v>1039.4000000000001</v>
      </c>
    </row>
    <row r="217" spans="1:5" s="44" customFormat="1" ht="12.75" customHeight="1" x14ac:dyDescent="0.25">
      <c r="A217" s="110"/>
      <c r="B217" s="46" t="s">
        <v>19</v>
      </c>
      <c r="C217" s="106"/>
      <c r="D217" s="11">
        <v>16.899999999999999</v>
      </c>
      <c r="E217" s="11">
        <v>0.3</v>
      </c>
    </row>
    <row r="218" spans="1:5" s="44" customFormat="1" ht="12.75" customHeight="1" x14ac:dyDescent="0.25">
      <c r="A218" s="110"/>
      <c r="B218" s="46" t="s">
        <v>20</v>
      </c>
      <c r="C218" s="106"/>
      <c r="D218" s="82">
        <f>703.6+0.6</f>
        <v>704.2</v>
      </c>
      <c r="E218" s="82">
        <f>673.6-3.7+0.6</f>
        <v>670.5</v>
      </c>
    </row>
    <row r="219" spans="1:5" s="44" customFormat="1" ht="12.75" customHeight="1" x14ac:dyDescent="0.25">
      <c r="A219" s="110"/>
      <c r="B219" s="46" t="s">
        <v>10</v>
      </c>
      <c r="C219" s="106"/>
      <c r="D219" s="11">
        <v>508.1</v>
      </c>
      <c r="E219" s="11">
        <v>368.6</v>
      </c>
    </row>
    <row r="220" spans="1:5" s="44" customFormat="1" ht="12.75" customHeight="1" x14ac:dyDescent="0.25">
      <c r="A220" s="110"/>
      <c r="B220" s="47" t="s">
        <v>17</v>
      </c>
      <c r="C220" s="107"/>
      <c r="D220" s="11">
        <v>15.8</v>
      </c>
      <c r="E220" s="48"/>
    </row>
    <row r="221" spans="1:5" s="44" customFormat="1" ht="18" customHeight="1" x14ac:dyDescent="0.25">
      <c r="A221" s="116" t="s">
        <v>70</v>
      </c>
      <c r="B221" s="40" t="s">
        <v>71</v>
      </c>
      <c r="C221" s="36"/>
      <c r="D221" s="32">
        <f>SUM(D222+D224)</f>
        <v>2074.8000000000002</v>
      </c>
      <c r="E221" s="32">
        <f>SUM(E222+E224)</f>
        <v>1724.1</v>
      </c>
    </row>
    <row r="222" spans="1:5" s="44" customFormat="1" ht="15" customHeight="1" x14ac:dyDescent="0.25">
      <c r="A222" s="117"/>
      <c r="B222" s="41" t="s">
        <v>138</v>
      </c>
      <c r="C222" s="17" t="s">
        <v>11</v>
      </c>
      <c r="D222" s="16">
        <f>SUM(D223)</f>
        <v>47</v>
      </c>
      <c r="E222" s="67">
        <f>SUM(E223)</f>
        <v>0</v>
      </c>
    </row>
    <row r="223" spans="1:5" s="44" customFormat="1" ht="12.75" customHeight="1" x14ac:dyDescent="0.25">
      <c r="A223" s="117"/>
      <c r="B223" s="71" t="s">
        <v>15</v>
      </c>
      <c r="C223" s="6"/>
      <c r="D223" s="11">
        <v>47</v>
      </c>
      <c r="E223" s="11"/>
    </row>
    <row r="224" spans="1:5" s="44" customFormat="1" ht="30.75" customHeight="1" x14ac:dyDescent="0.25">
      <c r="A224" s="117"/>
      <c r="B224" s="22" t="s">
        <v>142</v>
      </c>
      <c r="C224" s="21" t="s">
        <v>18</v>
      </c>
      <c r="D224" s="23">
        <f>SUM(D225:D228)</f>
        <v>2027.8000000000002</v>
      </c>
      <c r="E224" s="23">
        <f>SUM(E225:E228)</f>
        <v>1724.1</v>
      </c>
    </row>
    <row r="225" spans="1:5" s="44" customFormat="1" ht="12.75" customHeight="1" x14ac:dyDescent="0.25">
      <c r="A225" s="117"/>
      <c r="B225" s="54" t="s">
        <v>20</v>
      </c>
      <c r="C225" s="106"/>
      <c r="D225" s="82">
        <f>1417.8+1.8</f>
        <v>1419.6</v>
      </c>
      <c r="E225" s="82">
        <f>1350-0.5+1.8</f>
        <v>1351.3</v>
      </c>
    </row>
    <row r="226" spans="1:5" s="44" customFormat="1" ht="12.75" customHeight="1" x14ac:dyDescent="0.25">
      <c r="A226" s="117"/>
      <c r="B226" s="46" t="s">
        <v>152</v>
      </c>
      <c r="C226" s="106"/>
      <c r="D226" s="11">
        <v>6.2</v>
      </c>
      <c r="E226" s="11">
        <v>6.1</v>
      </c>
    </row>
    <row r="227" spans="1:5" s="44" customFormat="1" ht="12.75" customHeight="1" x14ac:dyDescent="0.25">
      <c r="A227" s="117"/>
      <c r="B227" s="54" t="s">
        <v>10</v>
      </c>
      <c r="C227" s="106"/>
      <c r="D227" s="11">
        <v>598.6</v>
      </c>
      <c r="E227" s="11">
        <v>366.7</v>
      </c>
    </row>
    <row r="228" spans="1:5" s="44" customFormat="1" ht="12.75" customHeight="1" x14ac:dyDescent="0.25">
      <c r="A228" s="117"/>
      <c r="B228" s="55" t="s">
        <v>17</v>
      </c>
      <c r="C228" s="107"/>
      <c r="D228" s="11">
        <v>3.4</v>
      </c>
      <c r="E228" s="48"/>
    </row>
    <row r="229" spans="1:5" s="44" customFormat="1" ht="18" customHeight="1" x14ac:dyDescent="0.25">
      <c r="A229" s="103" t="s">
        <v>72</v>
      </c>
      <c r="B229" s="35" t="s">
        <v>73</v>
      </c>
      <c r="C229" s="36"/>
      <c r="D229" s="32">
        <f t="shared" ref="D229:E229" si="54">SUM(D230+D232)</f>
        <v>607.79999999999995</v>
      </c>
      <c r="E229" s="32">
        <f t="shared" si="54"/>
        <v>532.5</v>
      </c>
    </row>
    <row r="230" spans="1:5" s="44" customFormat="1" ht="15" customHeight="1" x14ac:dyDescent="0.25">
      <c r="A230" s="103"/>
      <c r="B230" s="18" t="s">
        <v>138</v>
      </c>
      <c r="C230" s="17" t="s">
        <v>11</v>
      </c>
      <c r="D230" s="16">
        <f>SUM(D231)</f>
        <v>13</v>
      </c>
      <c r="E230" s="67">
        <f>SUM(E231)</f>
        <v>0</v>
      </c>
    </row>
    <row r="231" spans="1:5" s="44" customFormat="1" ht="12.75" customHeight="1" x14ac:dyDescent="0.25">
      <c r="A231" s="103"/>
      <c r="B231" s="70" t="s">
        <v>15</v>
      </c>
      <c r="C231" s="6"/>
      <c r="D231" s="11">
        <v>13</v>
      </c>
      <c r="E231" s="11"/>
    </row>
    <row r="232" spans="1:5" s="44" customFormat="1" ht="30.75" customHeight="1" x14ac:dyDescent="0.25">
      <c r="A232" s="104"/>
      <c r="B232" s="22" t="s">
        <v>147</v>
      </c>
      <c r="C232" s="21" t="s">
        <v>18</v>
      </c>
      <c r="D232" s="23">
        <f>SUM(D233:D236)</f>
        <v>594.79999999999995</v>
      </c>
      <c r="E232" s="23">
        <f>SUM(E233:E236)</f>
        <v>532.5</v>
      </c>
    </row>
    <row r="233" spans="1:5" s="44" customFormat="1" ht="12.75" customHeight="1" x14ac:dyDescent="0.25">
      <c r="A233" s="104"/>
      <c r="B233" s="46" t="s">
        <v>20</v>
      </c>
      <c r="C233" s="106"/>
      <c r="D233" s="11">
        <v>332.1</v>
      </c>
      <c r="E233" s="11">
        <v>317.60000000000002</v>
      </c>
    </row>
    <row r="234" spans="1:5" s="44" customFormat="1" ht="12.75" customHeight="1" x14ac:dyDescent="0.25">
      <c r="A234" s="104"/>
      <c r="B234" s="46" t="s">
        <v>152</v>
      </c>
      <c r="C234" s="106"/>
      <c r="D234" s="11">
        <v>8.4</v>
      </c>
      <c r="E234" s="11">
        <v>8.3000000000000007</v>
      </c>
    </row>
    <row r="235" spans="1:5" s="44" customFormat="1" ht="12.75" customHeight="1" x14ac:dyDescent="0.25">
      <c r="A235" s="104"/>
      <c r="B235" s="46" t="s">
        <v>10</v>
      </c>
      <c r="C235" s="106"/>
      <c r="D235" s="11">
        <v>232.9</v>
      </c>
      <c r="E235" s="11">
        <v>206.6</v>
      </c>
    </row>
    <row r="236" spans="1:5" s="44" customFormat="1" ht="12.75" customHeight="1" x14ac:dyDescent="0.25">
      <c r="A236" s="109"/>
      <c r="B236" s="47" t="s">
        <v>17</v>
      </c>
      <c r="C236" s="107"/>
      <c r="D236" s="82">
        <f>14+2+5.4</f>
        <v>21.4</v>
      </c>
      <c r="E236" s="11"/>
    </row>
    <row r="237" spans="1:5" s="44" customFormat="1" ht="18" customHeight="1" x14ac:dyDescent="0.25">
      <c r="A237" s="121" t="s">
        <v>74</v>
      </c>
      <c r="B237" s="40" t="s">
        <v>76</v>
      </c>
      <c r="C237" s="36"/>
      <c r="D237" s="32">
        <f>SUM(D238+D240)</f>
        <v>1053.4000000000001</v>
      </c>
      <c r="E237" s="32">
        <f>SUM(E238+E240)</f>
        <v>902.7</v>
      </c>
    </row>
    <row r="238" spans="1:5" s="44" customFormat="1" ht="15" customHeight="1" x14ac:dyDescent="0.25">
      <c r="A238" s="122"/>
      <c r="B238" s="41" t="s">
        <v>138</v>
      </c>
      <c r="C238" s="17" t="s">
        <v>11</v>
      </c>
      <c r="D238" s="16">
        <f>SUM(D239)</f>
        <v>33</v>
      </c>
      <c r="E238" s="67">
        <f>SUM(E239)</f>
        <v>0</v>
      </c>
    </row>
    <row r="239" spans="1:5" s="44" customFormat="1" ht="12.75" customHeight="1" x14ac:dyDescent="0.25">
      <c r="A239" s="122"/>
      <c r="B239" s="71" t="s">
        <v>15</v>
      </c>
      <c r="C239" s="6"/>
      <c r="D239" s="11">
        <v>33</v>
      </c>
      <c r="E239" s="11"/>
    </row>
    <row r="240" spans="1:5" s="44" customFormat="1" ht="30.75" customHeight="1" x14ac:dyDescent="0.25">
      <c r="A240" s="122"/>
      <c r="B240" s="22" t="s">
        <v>147</v>
      </c>
      <c r="C240" s="21" t="s">
        <v>18</v>
      </c>
      <c r="D240" s="23">
        <f>SUM(D241:D245)</f>
        <v>1020.4000000000001</v>
      </c>
      <c r="E240" s="23">
        <f>SUM(E241:E245)</f>
        <v>902.7</v>
      </c>
    </row>
    <row r="241" spans="1:5" s="44" customFormat="1" ht="12.75" customHeight="1" x14ac:dyDescent="0.25">
      <c r="A241" s="122"/>
      <c r="B241" s="54" t="s">
        <v>19</v>
      </c>
      <c r="C241" s="106"/>
      <c r="D241" s="11">
        <v>9.6999999999999993</v>
      </c>
      <c r="E241" s="11">
        <v>0.7</v>
      </c>
    </row>
    <row r="242" spans="1:5" s="44" customFormat="1" ht="12.75" customHeight="1" x14ac:dyDescent="0.25">
      <c r="A242" s="122"/>
      <c r="B242" s="54" t="s">
        <v>20</v>
      </c>
      <c r="C242" s="106"/>
      <c r="D242" s="11">
        <v>598.70000000000005</v>
      </c>
      <c r="E242" s="11">
        <v>575.4</v>
      </c>
    </row>
    <row r="243" spans="1:5" s="44" customFormat="1" ht="12.75" customHeight="1" x14ac:dyDescent="0.25">
      <c r="A243" s="122"/>
      <c r="B243" s="46" t="s">
        <v>152</v>
      </c>
      <c r="C243" s="106"/>
      <c r="D243" s="11">
        <v>6.9</v>
      </c>
      <c r="E243" s="11">
        <f>6.6+0.2</f>
        <v>6.8</v>
      </c>
    </row>
    <row r="244" spans="1:5" s="44" customFormat="1" ht="12.75" customHeight="1" x14ac:dyDescent="0.25">
      <c r="A244" s="122"/>
      <c r="B244" s="54" t="s">
        <v>10</v>
      </c>
      <c r="C244" s="106"/>
      <c r="D244" s="11">
        <v>382.4</v>
      </c>
      <c r="E244" s="11">
        <v>319.8</v>
      </c>
    </row>
    <row r="245" spans="1:5" s="44" customFormat="1" ht="12.75" customHeight="1" x14ac:dyDescent="0.25">
      <c r="A245" s="122"/>
      <c r="B245" s="55" t="s">
        <v>17</v>
      </c>
      <c r="C245" s="107"/>
      <c r="D245" s="82">
        <f>22+0.7</f>
        <v>22.7</v>
      </c>
      <c r="E245" s="11"/>
    </row>
    <row r="246" spans="1:5" s="44" customFormat="1" ht="18" customHeight="1" x14ac:dyDescent="0.25">
      <c r="A246" s="118" t="s">
        <v>75</v>
      </c>
      <c r="B246" s="40" t="s">
        <v>78</v>
      </c>
      <c r="C246" s="36"/>
      <c r="D246" s="32">
        <f t="shared" ref="D246:E246" si="55">SUM(D247+D249)</f>
        <v>813.30000000000007</v>
      </c>
      <c r="E246" s="32">
        <f t="shared" si="55"/>
        <v>697.8</v>
      </c>
    </row>
    <row r="247" spans="1:5" s="44" customFormat="1" ht="15" customHeight="1" x14ac:dyDescent="0.25">
      <c r="A247" s="119"/>
      <c r="B247" s="41" t="s">
        <v>138</v>
      </c>
      <c r="C247" s="17" t="s">
        <v>11</v>
      </c>
      <c r="D247" s="16">
        <f>SUM(D248)</f>
        <v>18</v>
      </c>
      <c r="E247" s="67">
        <f>SUM(E248)</f>
        <v>0</v>
      </c>
    </row>
    <row r="248" spans="1:5" s="44" customFormat="1" ht="12.75" customHeight="1" x14ac:dyDescent="0.25">
      <c r="A248" s="119"/>
      <c r="B248" s="71" t="s">
        <v>15</v>
      </c>
      <c r="C248" s="6"/>
      <c r="D248" s="11">
        <v>18</v>
      </c>
      <c r="E248" s="11"/>
    </row>
    <row r="249" spans="1:5" s="44" customFormat="1" ht="30.75" customHeight="1" x14ac:dyDescent="0.25">
      <c r="A249" s="119"/>
      <c r="B249" s="75" t="s">
        <v>142</v>
      </c>
      <c r="C249" s="21" t="s">
        <v>18</v>
      </c>
      <c r="D249" s="23">
        <f>SUM(D250:D254)</f>
        <v>795.30000000000007</v>
      </c>
      <c r="E249" s="23">
        <f>SUM(E250:E254)</f>
        <v>697.8</v>
      </c>
    </row>
    <row r="250" spans="1:5" s="44" customFormat="1" ht="12.75" customHeight="1" x14ac:dyDescent="0.25">
      <c r="A250" s="119"/>
      <c r="B250" s="54" t="s">
        <v>63</v>
      </c>
      <c r="C250" s="106"/>
      <c r="D250" s="11">
        <v>0.9</v>
      </c>
      <c r="E250" s="11">
        <v>0.9</v>
      </c>
    </row>
    <row r="251" spans="1:5" s="44" customFormat="1" ht="12.75" customHeight="1" x14ac:dyDescent="0.25">
      <c r="A251" s="119"/>
      <c r="B251" s="54" t="s">
        <v>20</v>
      </c>
      <c r="C251" s="106"/>
      <c r="D251" s="82">
        <v>472.3</v>
      </c>
      <c r="E251" s="82">
        <f>455.2-3.8</f>
        <v>451.4</v>
      </c>
    </row>
    <row r="252" spans="1:5" s="44" customFormat="1" ht="12.75" customHeight="1" x14ac:dyDescent="0.25">
      <c r="A252" s="119"/>
      <c r="B252" s="46" t="s">
        <v>152</v>
      </c>
      <c r="C252" s="106"/>
      <c r="D252" s="82">
        <v>11.8</v>
      </c>
      <c r="E252" s="82">
        <v>9.4</v>
      </c>
    </row>
    <row r="253" spans="1:5" s="44" customFormat="1" ht="12.75" customHeight="1" x14ac:dyDescent="0.25">
      <c r="A253" s="119"/>
      <c r="B253" s="54" t="s">
        <v>10</v>
      </c>
      <c r="C253" s="106"/>
      <c r="D253" s="82">
        <v>293.10000000000002</v>
      </c>
      <c r="E253" s="82">
        <v>236.1</v>
      </c>
    </row>
    <row r="254" spans="1:5" s="44" customFormat="1" ht="12.75" customHeight="1" x14ac:dyDescent="0.25">
      <c r="A254" s="120"/>
      <c r="B254" s="55" t="s">
        <v>17</v>
      </c>
      <c r="C254" s="107"/>
      <c r="D254" s="82">
        <f>16.4+0.8</f>
        <v>17.2</v>
      </c>
      <c r="E254" s="82"/>
    </row>
    <row r="255" spans="1:5" s="44" customFormat="1" ht="18" customHeight="1" x14ac:dyDescent="0.25">
      <c r="A255" s="112" t="s">
        <v>77</v>
      </c>
      <c r="B255" s="35" t="s">
        <v>82</v>
      </c>
      <c r="C255" s="36"/>
      <c r="D255" s="32">
        <f t="shared" ref="D255:E255" si="56">SUM(D256+D258)</f>
        <v>542.6</v>
      </c>
      <c r="E255" s="32">
        <f t="shared" si="56"/>
        <v>466.90000000000003</v>
      </c>
    </row>
    <row r="256" spans="1:5" s="44" customFormat="1" ht="15" customHeight="1" x14ac:dyDescent="0.25">
      <c r="A256" s="103"/>
      <c r="B256" s="18" t="s">
        <v>138</v>
      </c>
      <c r="C256" s="17" t="s">
        <v>11</v>
      </c>
      <c r="D256" s="16">
        <f>SUM(D257)</f>
        <v>12.5</v>
      </c>
      <c r="E256" s="67">
        <f>SUM(E257)</f>
        <v>0</v>
      </c>
    </row>
    <row r="257" spans="1:5" s="44" customFormat="1" ht="12.75" customHeight="1" x14ac:dyDescent="0.25">
      <c r="A257" s="103"/>
      <c r="B257" s="14" t="s">
        <v>15</v>
      </c>
      <c r="C257" s="6" t="s">
        <v>11</v>
      </c>
      <c r="D257" s="11">
        <v>12.5</v>
      </c>
      <c r="E257" s="11"/>
    </row>
    <row r="258" spans="1:5" s="44" customFormat="1" ht="30.75" customHeight="1" x14ac:dyDescent="0.25">
      <c r="A258" s="103"/>
      <c r="B258" s="30" t="s">
        <v>142</v>
      </c>
      <c r="C258" s="21" t="s">
        <v>18</v>
      </c>
      <c r="D258" s="23">
        <f>SUM(D259:D263)</f>
        <v>530.1</v>
      </c>
      <c r="E258" s="23">
        <f>SUM(E259:E263)</f>
        <v>466.90000000000003</v>
      </c>
    </row>
    <row r="259" spans="1:5" s="44" customFormat="1" ht="12.75" customHeight="1" x14ac:dyDescent="0.25">
      <c r="A259" s="104"/>
      <c r="B259" s="45" t="s">
        <v>19</v>
      </c>
      <c r="C259" s="105" t="s">
        <v>18</v>
      </c>
      <c r="D259" s="11">
        <v>8.1</v>
      </c>
      <c r="E259" s="11">
        <v>8</v>
      </c>
    </row>
    <row r="260" spans="1:5" s="44" customFormat="1" ht="12.75" customHeight="1" x14ac:dyDescent="0.25">
      <c r="A260" s="104"/>
      <c r="B260" s="46" t="s">
        <v>20</v>
      </c>
      <c r="C260" s="106"/>
      <c r="D260" s="11">
        <v>250.4</v>
      </c>
      <c r="E260" s="82">
        <f>240.9-0.2</f>
        <v>240.70000000000002</v>
      </c>
    </row>
    <row r="261" spans="1:5" s="44" customFormat="1" ht="12.75" customHeight="1" x14ac:dyDescent="0.25">
      <c r="A261" s="104"/>
      <c r="B261" s="46" t="s">
        <v>152</v>
      </c>
      <c r="C261" s="106"/>
      <c r="D261" s="11">
        <v>1.8</v>
      </c>
      <c r="E261" s="11">
        <v>1.8</v>
      </c>
    </row>
    <row r="262" spans="1:5" s="44" customFormat="1" ht="12.75" customHeight="1" x14ac:dyDescent="0.25">
      <c r="A262" s="104"/>
      <c r="B262" s="46" t="s">
        <v>10</v>
      </c>
      <c r="C262" s="106"/>
      <c r="D262" s="11">
        <v>249.1</v>
      </c>
      <c r="E262" s="11">
        <v>216.4</v>
      </c>
    </row>
    <row r="263" spans="1:5" s="44" customFormat="1" ht="12.75" customHeight="1" x14ac:dyDescent="0.25">
      <c r="A263" s="104"/>
      <c r="B263" s="47" t="s">
        <v>17</v>
      </c>
      <c r="C263" s="107"/>
      <c r="D263" s="11">
        <v>20.7</v>
      </c>
      <c r="E263" s="11"/>
    </row>
    <row r="264" spans="1:5" s="44" customFormat="1" ht="18" customHeight="1" x14ac:dyDescent="0.25">
      <c r="A264" s="103" t="s">
        <v>79</v>
      </c>
      <c r="B264" s="35" t="s">
        <v>84</v>
      </c>
      <c r="C264" s="36"/>
      <c r="D264" s="32">
        <f t="shared" ref="D264:E264" si="57">SUM(D265+D267)</f>
        <v>1091.3999999999999</v>
      </c>
      <c r="E264" s="32">
        <f t="shared" si="57"/>
        <v>925.90000000000009</v>
      </c>
    </row>
    <row r="265" spans="1:5" s="44" customFormat="1" ht="15" customHeight="1" x14ac:dyDescent="0.25">
      <c r="A265" s="103"/>
      <c r="B265" s="18" t="s">
        <v>138</v>
      </c>
      <c r="C265" s="17" t="s">
        <v>11</v>
      </c>
      <c r="D265" s="16">
        <f>SUM(D266)</f>
        <v>22</v>
      </c>
      <c r="E265" s="67">
        <f>SUM(E266)</f>
        <v>0</v>
      </c>
    </row>
    <row r="266" spans="1:5" s="44" customFormat="1" ht="12.75" customHeight="1" x14ac:dyDescent="0.25">
      <c r="A266" s="103"/>
      <c r="B266" s="14" t="s">
        <v>15</v>
      </c>
      <c r="C266" s="6"/>
      <c r="D266" s="11">
        <v>22</v>
      </c>
      <c r="E266" s="11"/>
    </row>
    <row r="267" spans="1:5" s="44" customFormat="1" ht="30.75" customHeight="1" x14ac:dyDescent="0.25">
      <c r="A267" s="103"/>
      <c r="B267" s="30" t="s">
        <v>142</v>
      </c>
      <c r="C267" s="21" t="s">
        <v>18</v>
      </c>
      <c r="D267" s="23">
        <f>SUM(D268:D272)</f>
        <v>1069.3999999999999</v>
      </c>
      <c r="E267" s="23">
        <f>SUM(E268:E272)</f>
        <v>925.90000000000009</v>
      </c>
    </row>
    <row r="268" spans="1:5" s="44" customFormat="1" ht="12.75" customHeight="1" x14ac:dyDescent="0.25">
      <c r="A268" s="104"/>
      <c r="B268" s="45" t="s">
        <v>19</v>
      </c>
      <c r="C268" s="106"/>
      <c r="D268" s="82">
        <f>15.4+4.3</f>
        <v>19.7</v>
      </c>
      <c r="E268" s="11">
        <v>15.2</v>
      </c>
    </row>
    <row r="269" spans="1:5" s="44" customFormat="1" ht="12.75" customHeight="1" x14ac:dyDescent="0.25">
      <c r="A269" s="104"/>
      <c r="B269" s="46" t="s">
        <v>20</v>
      </c>
      <c r="C269" s="106"/>
      <c r="D269" s="82">
        <v>515.4</v>
      </c>
      <c r="E269" s="11">
        <v>495</v>
      </c>
    </row>
    <row r="270" spans="1:5" s="44" customFormat="1" ht="12.75" customHeight="1" x14ac:dyDescent="0.25">
      <c r="A270" s="104"/>
      <c r="B270" s="46" t="s">
        <v>152</v>
      </c>
      <c r="C270" s="106"/>
      <c r="D270" s="82">
        <v>0.6</v>
      </c>
      <c r="E270" s="11">
        <v>0.6</v>
      </c>
    </row>
    <row r="271" spans="1:5" s="44" customFormat="1" ht="12.75" customHeight="1" x14ac:dyDescent="0.25">
      <c r="A271" s="104"/>
      <c r="B271" s="46" t="s">
        <v>10</v>
      </c>
      <c r="C271" s="106"/>
      <c r="D271" s="82">
        <f>467.9+4.7</f>
        <v>472.59999999999997</v>
      </c>
      <c r="E271" s="11">
        <v>415.1</v>
      </c>
    </row>
    <row r="272" spans="1:5" s="44" customFormat="1" ht="12.75" customHeight="1" x14ac:dyDescent="0.25">
      <c r="A272" s="104"/>
      <c r="B272" s="47" t="s">
        <v>17</v>
      </c>
      <c r="C272" s="107"/>
      <c r="D272" s="11">
        <v>61.1</v>
      </c>
      <c r="E272" s="11"/>
    </row>
    <row r="273" spans="1:5" s="44" customFormat="1" ht="18" customHeight="1" x14ac:dyDescent="0.25">
      <c r="A273" s="103" t="s">
        <v>80</v>
      </c>
      <c r="B273" s="35" t="s">
        <v>86</v>
      </c>
      <c r="C273" s="36"/>
      <c r="D273" s="32">
        <f t="shared" ref="D273:E273" si="58">SUM(D274+D276)</f>
        <v>495.4</v>
      </c>
      <c r="E273" s="32">
        <f t="shared" si="58"/>
        <v>432.9</v>
      </c>
    </row>
    <row r="274" spans="1:5" s="44" customFormat="1" ht="15" customHeight="1" x14ac:dyDescent="0.25">
      <c r="A274" s="103"/>
      <c r="B274" s="18" t="s">
        <v>138</v>
      </c>
      <c r="C274" s="17" t="s">
        <v>11</v>
      </c>
      <c r="D274" s="16">
        <f>SUM(D275)</f>
        <v>6</v>
      </c>
      <c r="E274" s="67">
        <f>SUM(E275)</f>
        <v>0</v>
      </c>
    </row>
    <row r="275" spans="1:5" s="44" customFormat="1" ht="12.75" customHeight="1" x14ac:dyDescent="0.25">
      <c r="A275" s="103"/>
      <c r="B275" s="14" t="s">
        <v>15</v>
      </c>
      <c r="C275" s="6"/>
      <c r="D275" s="11">
        <v>6</v>
      </c>
      <c r="E275" s="11"/>
    </row>
    <row r="276" spans="1:5" s="44" customFormat="1" ht="30.75" customHeight="1" x14ac:dyDescent="0.25">
      <c r="A276" s="103"/>
      <c r="B276" s="30" t="s">
        <v>142</v>
      </c>
      <c r="C276" s="21" t="s">
        <v>18</v>
      </c>
      <c r="D276" s="23">
        <f t="shared" ref="D276:E276" si="59">SUM(D277:D280)</f>
        <v>489.4</v>
      </c>
      <c r="E276" s="23">
        <f t="shared" si="59"/>
        <v>432.9</v>
      </c>
    </row>
    <row r="277" spans="1:5" s="44" customFormat="1" ht="12.75" customHeight="1" x14ac:dyDescent="0.25">
      <c r="A277" s="104"/>
      <c r="B277" s="45" t="s">
        <v>19</v>
      </c>
      <c r="C277" s="105"/>
      <c r="D277" s="11">
        <v>15.4</v>
      </c>
      <c r="E277" s="11">
        <v>15.2</v>
      </c>
    </row>
    <row r="278" spans="1:5" s="44" customFormat="1" ht="12.75" customHeight="1" x14ac:dyDescent="0.25">
      <c r="A278" s="104"/>
      <c r="B278" s="46" t="s">
        <v>20</v>
      </c>
      <c r="C278" s="106"/>
      <c r="D278" s="11">
        <v>172.1</v>
      </c>
      <c r="E278" s="82">
        <f>166.2-0.8</f>
        <v>165.39999999999998</v>
      </c>
    </row>
    <row r="279" spans="1:5" s="44" customFormat="1" ht="12.75" customHeight="1" x14ac:dyDescent="0.25">
      <c r="A279" s="104"/>
      <c r="B279" s="46" t="s">
        <v>10</v>
      </c>
      <c r="C279" s="106"/>
      <c r="D279" s="11">
        <v>283</v>
      </c>
      <c r="E279" s="82">
        <f>253.8-1.5</f>
        <v>252.3</v>
      </c>
    </row>
    <row r="280" spans="1:5" s="44" customFormat="1" ht="12.75" customHeight="1" x14ac:dyDescent="0.25">
      <c r="A280" s="104"/>
      <c r="B280" s="47" t="s">
        <v>17</v>
      </c>
      <c r="C280" s="107"/>
      <c r="D280" s="11">
        <v>18.899999999999999</v>
      </c>
      <c r="E280" s="11"/>
    </row>
    <row r="281" spans="1:5" s="44" customFormat="1" ht="18" customHeight="1" x14ac:dyDescent="0.25">
      <c r="A281" s="103" t="s">
        <v>81</v>
      </c>
      <c r="B281" s="35" t="s">
        <v>88</v>
      </c>
      <c r="C281" s="36"/>
      <c r="D281" s="32">
        <f>SUM(D282+D284)</f>
        <v>815.7</v>
      </c>
      <c r="E281" s="32">
        <f>SUM(E282+E284)</f>
        <v>702.2</v>
      </c>
    </row>
    <row r="282" spans="1:5" s="44" customFormat="1" ht="15" customHeight="1" x14ac:dyDescent="0.25">
      <c r="A282" s="103"/>
      <c r="B282" s="18" t="s">
        <v>138</v>
      </c>
      <c r="C282" s="17" t="s">
        <v>11</v>
      </c>
      <c r="D282" s="16">
        <f>SUM(D283)</f>
        <v>5</v>
      </c>
      <c r="E282" s="67">
        <f>SUM(E283)</f>
        <v>0</v>
      </c>
    </row>
    <row r="283" spans="1:5" s="44" customFormat="1" ht="12.75" customHeight="1" x14ac:dyDescent="0.25">
      <c r="A283" s="103"/>
      <c r="B283" s="70" t="s">
        <v>15</v>
      </c>
      <c r="C283" s="6"/>
      <c r="D283" s="11">
        <v>5</v>
      </c>
      <c r="E283" s="11"/>
    </row>
    <row r="284" spans="1:5" s="44" customFormat="1" ht="30.75" customHeight="1" x14ac:dyDescent="0.25">
      <c r="A284" s="104"/>
      <c r="B284" s="22" t="s">
        <v>142</v>
      </c>
      <c r="C284" s="21" t="s">
        <v>18</v>
      </c>
      <c r="D284" s="23">
        <f>SUM(D285:D289)</f>
        <v>810.7</v>
      </c>
      <c r="E284" s="23">
        <f>SUM(E285:E289)</f>
        <v>702.2</v>
      </c>
    </row>
    <row r="285" spans="1:5" s="44" customFormat="1" ht="12.75" customHeight="1" x14ac:dyDescent="0.25">
      <c r="A285" s="104"/>
      <c r="B285" s="46" t="s">
        <v>19</v>
      </c>
      <c r="C285" s="106"/>
      <c r="D285" s="11">
        <v>28.3</v>
      </c>
      <c r="E285" s="11">
        <v>20.6</v>
      </c>
    </row>
    <row r="286" spans="1:5" s="44" customFormat="1" ht="12.75" customHeight="1" x14ac:dyDescent="0.25">
      <c r="A286" s="104"/>
      <c r="B286" s="46" t="s">
        <v>20</v>
      </c>
      <c r="C286" s="106"/>
      <c r="D286" s="11">
        <v>269.60000000000002</v>
      </c>
      <c r="E286" s="82">
        <f>261.1-0.9</f>
        <v>260.20000000000005</v>
      </c>
    </row>
    <row r="287" spans="1:5" s="44" customFormat="1" ht="12.75" customHeight="1" x14ac:dyDescent="0.25">
      <c r="A287" s="104"/>
      <c r="B287" s="46" t="s">
        <v>152</v>
      </c>
      <c r="C287" s="106"/>
      <c r="D287" s="11">
        <v>2.2000000000000002</v>
      </c>
      <c r="E287" s="11">
        <v>2.2000000000000002</v>
      </c>
    </row>
    <row r="288" spans="1:5" s="44" customFormat="1" ht="12.75" customHeight="1" x14ac:dyDescent="0.25">
      <c r="A288" s="104"/>
      <c r="B288" s="46" t="s">
        <v>10</v>
      </c>
      <c r="C288" s="106"/>
      <c r="D288" s="11">
        <v>466.4</v>
      </c>
      <c r="E288" s="11">
        <v>419.2</v>
      </c>
    </row>
    <row r="289" spans="1:5" s="44" customFormat="1" ht="12.75" customHeight="1" x14ac:dyDescent="0.25">
      <c r="A289" s="104"/>
      <c r="B289" s="47" t="s">
        <v>17</v>
      </c>
      <c r="C289" s="107"/>
      <c r="D289" s="11">
        <v>44.2</v>
      </c>
      <c r="E289" s="11"/>
    </row>
    <row r="290" spans="1:5" s="44" customFormat="1" ht="18" customHeight="1" x14ac:dyDescent="0.25">
      <c r="A290" s="103" t="s">
        <v>83</v>
      </c>
      <c r="B290" s="35" t="s">
        <v>90</v>
      </c>
      <c r="C290" s="36"/>
      <c r="D290" s="32">
        <f t="shared" ref="D290:E290" si="60">SUM(D291+D293)</f>
        <v>445.79999999999995</v>
      </c>
      <c r="E290" s="32">
        <f t="shared" si="60"/>
        <v>391.7</v>
      </c>
    </row>
    <row r="291" spans="1:5" s="44" customFormat="1" ht="15" customHeight="1" x14ac:dyDescent="0.25">
      <c r="A291" s="103"/>
      <c r="B291" s="18" t="s">
        <v>138</v>
      </c>
      <c r="C291" s="17" t="s">
        <v>11</v>
      </c>
      <c r="D291" s="16">
        <f>SUM(D292)</f>
        <v>2.4</v>
      </c>
      <c r="E291" s="67">
        <f>SUM(E292)</f>
        <v>0</v>
      </c>
    </row>
    <row r="292" spans="1:5" s="44" customFormat="1" ht="12.75" customHeight="1" x14ac:dyDescent="0.25">
      <c r="A292" s="103"/>
      <c r="B292" s="70" t="s">
        <v>15</v>
      </c>
      <c r="C292" s="6"/>
      <c r="D292" s="11">
        <v>2.4</v>
      </c>
      <c r="E292" s="11"/>
    </row>
    <row r="293" spans="1:5" s="44" customFormat="1" ht="30.75" customHeight="1" x14ac:dyDescent="0.25">
      <c r="A293" s="104"/>
      <c r="B293" s="22" t="s">
        <v>142</v>
      </c>
      <c r="C293" s="21" t="s">
        <v>18</v>
      </c>
      <c r="D293" s="23">
        <f>SUM(D294:D298)</f>
        <v>443.4</v>
      </c>
      <c r="E293" s="23">
        <f>SUM(E294:E298)</f>
        <v>391.7</v>
      </c>
    </row>
    <row r="294" spans="1:5" s="44" customFormat="1" ht="12.75" customHeight="1" x14ac:dyDescent="0.25">
      <c r="A294" s="104"/>
      <c r="B294" s="46" t="s">
        <v>19</v>
      </c>
      <c r="C294" s="106"/>
      <c r="D294" s="11">
        <f>25.1-2</f>
        <v>23.1</v>
      </c>
      <c r="E294" s="11">
        <v>18.899999999999999</v>
      </c>
    </row>
    <row r="295" spans="1:5" s="44" customFormat="1" ht="12.75" customHeight="1" x14ac:dyDescent="0.25">
      <c r="A295" s="104"/>
      <c r="B295" s="46" t="s">
        <v>20</v>
      </c>
      <c r="C295" s="106"/>
      <c r="D295" s="11">
        <v>147.80000000000001</v>
      </c>
      <c r="E295" s="11">
        <v>142.4</v>
      </c>
    </row>
    <row r="296" spans="1:5" s="44" customFormat="1" ht="12.75" customHeight="1" x14ac:dyDescent="0.25">
      <c r="A296" s="104"/>
      <c r="B296" s="46" t="s">
        <v>152</v>
      </c>
      <c r="C296" s="106"/>
      <c r="D296" s="11">
        <v>0.7</v>
      </c>
      <c r="E296" s="11">
        <v>0.7</v>
      </c>
    </row>
    <row r="297" spans="1:5" s="44" customFormat="1" ht="12.75" customHeight="1" x14ac:dyDescent="0.25">
      <c r="A297" s="104"/>
      <c r="B297" s="46" t="s">
        <v>10</v>
      </c>
      <c r="C297" s="106"/>
      <c r="D297" s="11">
        <v>255.8</v>
      </c>
      <c r="E297" s="11">
        <v>229.7</v>
      </c>
    </row>
    <row r="298" spans="1:5" s="44" customFormat="1" ht="12.75" customHeight="1" x14ac:dyDescent="0.25">
      <c r="A298" s="104"/>
      <c r="B298" s="47" t="s">
        <v>17</v>
      </c>
      <c r="C298" s="107"/>
      <c r="D298" s="11">
        <v>16</v>
      </c>
      <c r="E298" s="11"/>
    </row>
    <row r="299" spans="1:5" s="44" customFormat="1" ht="18" customHeight="1" x14ac:dyDescent="0.25">
      <c r="A299" s="103" t="s">
        <v>85</v>
      </c>
      <c r="B299" s="35" t="s">
        <v>92</v>
      </c>
      <c r="C299" s="36"/>
      <c r="D299" s="32">
        <f t="shared" ref="D299:E299" si="61">SUM(D300+D302)</f>
        <v>479.4</v>
      </c>
      <c r="E299" s="32">
        <f t="shared" si="61"/>
        <v>412.6</v>
      </c>
    </row>
    <row r="300" spans="1:5" s="44" customFormat="1" ht="15" customHeight="1" x14ac:dyDescent="0.25">
      <c r="A300" s="103"/>
      <c r="B300" s="18" t="s">
        <v>138</v>
      </c>
      <c r="C300" s="17" t="s">
        <v>11</v>
      </c>
      <c r="D300" s="16">
        <f>SUM(D301)</f>
        <v>5</v>
      </c>
      <c r="E300" s="67">
        <f>SUM(E301)</f>
        <v>0</v>
      </c>
    </row>
    <row r="301" spans="1:5" s="44" customFormat="1" ht="12.75" customHeight="1" x14ac:dyDescent="0.25">
      <c r="A301" s="103"/>
      <c r="B301" s="70" t="s">
        <v>15</v>
      </c>
      <c r="C301" s="6"/>
      <c r="D301" s="11">
        <v>5</v>
      </c>
      <c r="E301" s="11"/>
    </row>
    <row r="302" spans="1:5" s="44" customFormat="1" ht="30.75" customHeight="1" x14ac:dyDescent="0.25">
      <c r="A302" s="104"/>
      <c r="B302" s="22" t="s">
        <v>142</v>
      </c>
      <c r="C302" s="21" t="s">
        <v>18</v>
      </c>
      <c r="D302" s="23">
        <f>SUM(D303:D306)</f>
        <v>474.4</v>
      </c>
      <c r="E302" s="23">
        <f>SUM(E303:E306)</f>
        <v>412.6</v>
      </c>
    </row>
    <row r="303" spans="1:5" s="44" customFormat="1" ht="12.75" customHeight="1" x14ac:dyDescent="0.25">
      <c r="A303" s="104"/>
      <c r="B303" s="45" t="s">
        <v>19</v>
      </c>
      <c r="C303" s="113"/>
      <c r="D303" s="11">
        <v>15.6</v>
      </c>
      <c r="E303" s="82">
        <v>15.4</v>
      </c>
    </row>
    <row r="304" spans="1:5" s="44" customFormat="1" ht="12.75" customHeight="1" x14ac:dyDescent="0.25">
      <c r="A304" s="104"/>
      <c r="B304" s="46" t="s">
        <v>20</v>
      </c>
      <c r="C304" s="114"/>
      <c r="D304" s="11">
        <v>175.1</v>
      </c>
      <c r="E304" s="82">
        <f>168.5-0.1</f>
        <v>168.4</v>
      </c>
    </row>
    <row r="305" spans="1:5" s="44" customFormat="1" ht="12.75" customHeight="1" x14ac:dyDescent="0.25">
      <c r="A305" s="104"/>
      <c r="B305" s="46" t="s">
        <v>10</v>
      </c>
      <c r="C305" s="114"/>
      <c r="D305" s="11">
        <v>262.5</v>
      </c>
      <c r="E305" s="11">
        <v>228.8</v>
      </c>
    </row>
    <row r="306" spans="1:5" s="44" customFormat="1" ht="12.75" customHeight="1" x14ac:dyDescent="0.25">
      <c r="A306" s="104"/>
      <c r="B306" s="47" t="s">
        <v>17</v>
      </c>
      <c r="C306" s="115"/>
      <c r="D306" s="11">
        <v>21.2</v>
      </c>
      <c r="E306" s="11"/>
    </row>
    <row r="307" spans="1:5" s="44" customFormat="1" ht="18" customHeight="1" x14ac:dyDescent="0.25">
      <c r="A307" s="103" t="s">
        <v>87</v>
      </c>
      <c r="B307" s="35" t="s">
        <v>94</v>
      </c>
      <c r="C307" s="36"/>
      <c r="D307" s="32">
        <f t="shared" ref="D307:E307" si="62">SUM(D308+D310)</f>
        <v>800.8</v>
      </c>
      <c r="E307" s="32">
        <f t="shared" si="62"/>
        <v>659.69999999999993</v>
      </c>
    </row>
    <row r="308" spans="1:5" s="44" customFormat="1" ht="15" customHeight="1" x14ac:dyDescent="0.25">
      <c r="A308" s="103"/>
      <c r="B308" s="18" t="s">
        <v>138</v>
      </c>
      <c r="C308" s="17" t="s">
        <v>11</v>
      </c>
      <c r="D308" s="16">
        <f>SUM(D309)</f>
        <v>10</v>
      </c>
      <c r="E308" s="67">
        <f>SUM(E309)</f>
        <v>0</v>
      </c>
    </row>
    <row r="309" spans="1:5" s="44" customFormat="1" ht="12.75" customHeight="1" x14ac:dyDescent="0.25">
      <c r="A309" s="103"/>
      <c r="B309" s="14" t="s">
        <v>15</v>
      </c>
      <c r="C309" s="6"/>
      <c r="D309" s="11">
        <v>10</v>
      </c>
      <c r="E309" s="11"/>
    </row>
    <row r="310" spans="1:5" s="44" customFormat="1" ht="30.75" customHeight="1" x14ac:dyDescent="0.25">
      <c r="A310" s="103"/>
      <c r="B310" s="30" t="s">
        <v>142</v>
      </c>
      <c r="C310" s="21" t="s">
        <v>18</v>
      </c>
      <c r="D310" s="23">
        <f>SUM(D311:D315)</f>
        <v>790.8</v>
      </c>
      <c r="E310" s="23">
        <f>SUM(E311:E315)</f>
        <v>659.69999999999993</v>
      </c>
    </row>
    <row r="311" spans="1:5" s="44" customFormat="1" ht="12.75" customHeight="1" x14ac:dyDescent="0.25">
      <c r="A311" s="104"/>
      <c r="B311" s="42" t="s">
        <v>19</v>
      </c>
      <c r="C311" s="113"/>
      <c r="D311" s="11">
        <v>21.8</v>
      </c>
      <c r="E311" s="11">
        <v>16.2</v>
      </c>
    </row>
    <row r="312" spans="1:5" s="44" customFormat="1" ht="12.75" customHeight="1" x14ac:dyDescent="0.25">
      <c r="A312" s="104"/>
      <c r="B312" s="46" t="s">
        <v>20</v>
      </c>
      <c r="C312" s="114"/>
      <c r="D312" s="11">
        <v>297.5</v>
      </c>
      <c r="E312" s="11">
        <v>286.7</v>
      </c>
    </row>
    <row r="313" spans="1:5" s="44" customFormat="1" ht="12.75" customHeight="1" x14ac:dyDescent="0.25">
      <c r="A313" s="104"/>
      <c r="B313" s="46" t="s">
        <v>152</v>
      </c>
      <c r="C313" s="114"/>
      <c r="D313" s="11">
        <v>0.4</v>
      </c>
      <c r="E313" s="11">
        <v>0.4</v>
      </c>
    </row>
    <row r="314" spans="1:5" s="44" customFormat="1" ht="12.75" customHeight="1" x14ac:dyDescent="0.25">
      <c r="A314" s="104"/>
      <c r="B314" s="46" t="s">
        <v>10</v>
      </c>
      <c r="C314" s="114"/>
      <c r="D314" s="11">
        <v>415.9</v>
      </c>
      <c r="E314" s="11">
        <v>356.4</v>
      </c>
    </row>
    <row r="315" spans="1:5" s="44" customFormat="1" ht="12.75" customHeight="1" x14ac:dyDescent="0.25">
      <c r="A315" s="104"/>
      <c r="B315" s="47" t="s">
        <v>17</v>
      </c>
      <c r="C315" s="115"/>
      <c r="D315" s="11">
        <v>55.2</v>
      </c>
      <c r="E315" s="11"/>
    </row>
    <row r="316" spans="1:5" s="44" customFormat="1" ht="18" customHeight="1" x14ac:dyDescent="0.25">
      <c r="A316" s="108" t="s">
        <v>89</v>
      </c>
      <c r="B316" s="35" t="s">
        <v>96</v>
      </c>
      <c r="C316" s="36"/>
      <c r="D316" s="32">
        <f t="shared" ref="D316:E316" si="63">SUM(D317+D322)</f>
        <v>329.4</v>
      </c>
      <c r="E316" s="32">
        <f t="shared" si="63"/>
        <v>233.20000000000002</v>
      </c>
    </row>
    <row r="317" spans="1:5" s="44" customFormat="1" ht="30.75" customHeight="1" x14ac:dyDescent="0.25">
      <c r="A317" s="111"/>
      <c r="B317" s="30" t="s">
        <v>139</v>
      </c>
      <c r="C317" s="21" t="s">
        <v>18</v>
      </c>
      <c r="D317" s="23">
        <f>SUM(D318:D321)</f>
        <v>313.5</v>
      </c>
      <c r="E317" s="23">
        <f>SUM(E318:E321)</f>
        <v>228.8</v>
      </c>
    </row>
    <row r="318" spans="1:5" s="44" customFormat="1" ht="12.75" customHeight="1" x14ac:dyDescent="0.25">
      <c r="A318" s="110"/>
      <c r="B318" s="45" t="s">
        <v>152</v>
      </c>
      <c r="C318" s="72"/>
      <c r="D318" s="11">
        <v>3.3</v>
      </c>
      <c r="E318" s="11">
        <v>3.3</v>
      </c>
    </row>
    <row r="319" spans="1:5" s="44" customFormat="1" ht="12.75" customHeight="1" x14ac:dyDescent="0.25">
      <c r="A319" s="110"/>
      <c r="B319" s="45" t="s">
        <v>20</v>
      </c>
      <c r="C319" s="72"/>
      <c r="D319" s="11">
        <v>45.3</v>
      </c>
      <c r="E319" s="11">
        <v>44</v>
      </c>
    </row>
    <row r="320" spans="1:5" s="44" customFormat="1" ht="12.95" customHeight="1" x14ac:dyDescent="0.25">
      <c r="A320" s="110"/>
      <c r="B320" s="46" t="s">
        <v>10</v>
      </c>
      <c r="C320" s="106"/>
      <c r="D320" s="11">
        <f>222.6+12.3</f>
        <v>234.9</v>
      </c>
      <c r="E320" s="11">
        <f>171.9+9.6</f>
        <v>181.5</v>
      </c>
    </row>
    <row r="321" spans="1:5" s="44" customFormat="1" ht="12.95" customHeight="1" x14ac:dyDescent="0.25">
      <c r="A321" s="110"/>
      <c r="B321" s="47" t="s">
        <v>17</v>
      </c>
      <c r="C321" s="107"/>
      <c r="D321" s="11">
        <v>30</v>
      </c>
      <c r="E321" s="11"/>
    </row>
    <row r="322" spans="1:5" s="44" customFormat="1" ht="15" customHeight="1" x14ac:dyDescent="0.25">
      <c r="A322" s="111"/>
      <c r="B322" s="78" t="s">
        <v>131</v>
      </c>
      <c r="C322" s="21" t="s">
        <v>22</v>
      </c>
      <c r="D322" s="23">
        <f t="shared" ref="D322:E322" si="64">SUM(D323)</f>
        <v>15.9</v>
      </c>
      <c r="E322" s="23">
        <f t="shared" si="64"/>
        <v>4.4000000000000004</v>
      </c>
    </row>
    <row r="323" spans="1:5" s="44" customFormat="1" ht="12.95" customHeight="1" x14ac:dyDescent="0.25">
      <c r="A323" s="112"/>
      <c r="B323" s="12" t="s">
        <v>10</v>
      </c>
      <c r="C323" s="7"/>
      <c r="D323" s="11">
        <v>15.9</v>
      </c>
      <c r="E323" s="11">
        <v>4.4000000000000004</v>
      </c>
    </row>
    <row r="324" spans="1:5" s="44" customFormat="1" ht="18" customHeight="1" x14ac:dyDescent="0.25">
      <c r="A324" s="108" t="s">
        <v>91</v>
      </c>
      <c r="B324" s="31" t="s">
        <v>98</v>
      </c>
      <c r="C324" s="38"/>
      <c r="D324" s="32">
        <f t="shared" ref="D324:E324" si="65">SUM(D325)</f>
        <v>108.9</v>
      </c>
      <c r="E324" s="32">
        <f t="shared" si="65"/>
        <v>102.69999999999999</v>
      </c>
    </row>
    <row r="325" spans="1:5" s="44" customFormat="1" ht="30.75" customHeight="1" x14ac:dyDescent="0.25">
      <c r="A325" s="108"/>
      <c r="B325" s="30" t="s">
        <v>139</v>
      </c>
      <c r="C325" s="21" t="s">
        <v>18</v>
      </c>
      <c r="D325" s="23">
        <f t="shared" ref="D325:E325" si="66">SUM(D326:D327)</f>
        <v>108.9</v>
      </c>
      <c r="E325" s="23">
        <f t="shared" si="66"/>
        <v>102.69999999999999</v>
      </c>
    </row>
    <row r="326" spans="1:5" s="44" customFormat="1" ht="12.75" customHeight="1" x14ac:dyDescent="0.25">
      <c r="A326" s="109"/>
      <c r="B326" s="45" t="s">
        <v>20</v>
      </c>
      <c r="C326" s="105"/>
      <c r="D326" s="11">
        <f>108.4-45.3</f>
        <v>63.100000000000009</v>
      </c>
      <c r="E326" s="11">
        <f>106-44</f>
        <v>62</v>
      </c>
    </row>
    <row r="327" spans="1:5" s="44" customFormat="1" ht="12.75" customHeight="1" x14ac:dyDescent="0.25">
      <c r="A327" s="109"/>
      <c r="B327" s="47" t="s">
        <v>10</v>
      </c>
      <c r="C327" s="107"/>
      <c r="D327" s="11">
        <f>58.1-12.3</f>
        <v>45.8</v>
      </c>
      <c r="E327" s="11">
        <f>50.3-9.6</f>
        <v>40.699999999999996</v>
      </c>
    </row>
    <row r="328" spans="1:5" s="44" customFormat="1" ht="18" customHeight="1" x14ac:dyDescent="0.25">
      <c r="A328" s="103" t="s">
        <v>93</v>
      </c>
      <c r="B328" s="69" t="s">
        <v>100</v>
      </c>
      <c r="C328" s="38"/>
      <c r="D328" s="32">
        <f t="shared" ref="D328:E328" si="67">SUM(D329)</f>
        <v>464.79999999999995</v>
      </c>
      <c r="E328" s="32">
        <f t="shared" si="67"/>
        <v>419.8</v>
      </c>
    </row>
    <row r="329" spans="1:5" s="44" customFormat="1" ht="30.75" customHeight="1" x14ac:dyDescent="0.25">
      <c r="A329" s="104"/>
      <c r="B329" s="22" t="s">
        <v>139</v>
      </c>
      <c r="C329" s="21" t="s">
        <v>18</v>
      </c>
      <c r="D329" s="23">
        <f>SUM(D330:D332)</f>
        <v>464.79999999999995</v>
      </c>
      <c r="E329" s="23">
        <f>SUM(E330:E332)</f>
        <v>419.8</v>
      </c>
    </row>
    <row r="330" spans="1:5" s="44" customFormat="1" ht="12.75" customHeight="1" x14ac:dyDescent="0.25">
      <c r="A330" s="104"/>
      <c r="B330" s="46" t="s">
        <v>20</v>
      </c>
      <c r="C330" s="106"/>
      <c r="D330" s="11">
        <v>59.9</v>
      </c>
      <c r="E330" s="11">
        <v>59</v>
      </c>
    </row>
    <row r="331" spans="1:5" s="44" customFormat="1" ht="12.75" customHeight="1" x14ac:dyDescent="0.25">
      <c r="A331" s="104"/>
      <c r="B331" s="46" t="s">
        <v>10</v>
      </c>
      <c r="C331" s="106"/>
      <c r="D331" s="11">
        <v>394.4</v>
      </c>
      <c r="E331" s="11">
        <v>360.8</v>
      </c>
    </row>
    <row r="332" spans="1:5" s="44" customFormat="1" ht="12.75" customHeight="1" x14ac:dyDescent="0.25">
      <c r="A332" s="104"/>
      <c r="B332" s="47" t="s">
        <v>17</v>
      </c>
      <c r="C332" s="107"/>
      <c r="D332" s="11">
        <v>10.5</v>
      </c>
      <c r="E332" s="11"/>
    </row>
    <row r="333" spans="1:5" s="44" customFormat="1" ht="18" customHeight="1" x14ac:dyDescent="0.25">
      <c r="A333" s="103" t="s">
        <v>95</v>
      </c>
      <c r="B333" s="35" t="s">
        <v>102</v>
      </c>
      <c r="C333" s="38"/>
      <c r="D333" s="32">
        <f>SUM(D334)</f>
        <v>1180.5999999999999</v>
      </c>
      <c r="E333" s="32">
        <f>SUM(E334)</f>
        <v>986.5</v>
      </c>
    </row>
    <row r="334" spans="1:5" s="44" customFormat="1" ht="15" customHeight="1" x14ac:dyDescent="0.25">
      <c r="A334" s="103"/>
      <c r="B334" s="18" t="s">
        <v>131</v>
      </c>
      <c r="C334" s="21" t="s">
        <v>22</v>
      </c>
      <c r="D334" s="23">
        <f>SUM(D335:D338)</f>
        <v>1180.5999999999999</v>
      </c>
      <c r="E334" s="23">
        <f>SUM(E335:E338)</f>
        <v>986.5</v>
      </c>
    </row>
    <row r="335" spans="1:5" s="44" customFormat="1" ht="12.75" customHeight="1" x14ac:dyDescent="0.25">
      <c r="A335" s="104"/>
      <c r="B335" s="45" t="s">
        <v>19</v>
      </c>
      <c r="C335" s="105"/>
      <c r="D335" s="11">
        <v>43.6</v>
      </c>
      <c r="E335" s="11"/>
    </row>
    <row r="336" spans="1:5" s="44" customFormat="1" ht="12.75" customHeight="1" x14ac:dyDescent="0.25">
      <c r="A336" s="104"/>
      <c r="B336" s="46" t="s">
        <v>63</v>
      </c>
      <c r="C336" s="106"/>
      <c r="D336" s="11">
        <v>7.2</v>
      </c>
      <c r="E336" s="11">
        <v>7.2</v>
      </c>
    </row>
    <row r="337" spans="1:5" s="44" customFormat="1" ht="12.75" customHeight="1" x14ac:dyDescent="0.25">
      <c r="A337" s="104"/>
      <c r="B337" s="46" t="s">
        <v>10</v>
      </c>
      <c r="C337" s="106"/>
      <c r="D337" s="11">
        <v>1128</v>
      </c>
      <c r="E337" s="82">
        <f>984.8-5.5</f>
        <v>979.3</v>
      </c>
    </row>
    <row r="338" spans="1:5" s="44" customFormat="1" ht="12.75" customHeight="1" x14ac:dyDescent="0.25">
      <c r="A338" s="104"/>
      <c r="B338" s="47" t="s">
        <v>17</v>
      </c>
      <c r="C338" s="107"/>
      <c r="D338" s="11">
        <v>1.8</v>
      </c>
      <c r="E338" s="11"/>
    </row>
    <row r="339" spans="1:5" s="44" customFormat="1" ht="18" customHeight="1" x14ac:dyDescent="0.25">
      <c r="A339" s="108" t="s">
        <v>97</v>
      </c>
      <c r="B339" s="35" t="s">
        <v>104</v>
      </c>
      <c r="C339" s="38"/>
      <c r="D339" s="32">
        <f>SUM(D340)</f>
        <v>161.80000000000001</v>
      </c>
      <c r="E339" s="32">
        <f>SUM(E340)</f>
        <v>128.5</v>
      </c>
    </row>
    <row r="340" spans="1:5" s="44" customFormat="1" ht="15" customHeight="1" x14ac:dyDescent="0.25">
      <c r="A340" s="111"/>
      <c r="B340" s="18" t="s">
        <v>140</v>
      </c>
      <c r="C340" s="21" t="s">
        <v>22</v>
      </c>
      <c r="D340" s="23">
        <f t="shared" ref="D340:E340" si="68">SUM(D341:D343)</f>
        <v>161.80000000000001</v>
      </c>
      <c r="E340" s="23">
        <f t="shared" si="68"/>
        <v>128.5</v>
      </c>
    </row>
    <row r="341" spans="1:5" s="44" customFormat="1" ht="12.75" customHeight="1" x14ac:dyDescent="0.25">
      <c r="A341" s="110"/>
      <c r="B341" s="45" t="s">
        <v>63</v>
      </c>
      <c r="C341" s="105"/>
      <c r="D341" s="11">
        <v>3.1</v>
      </c>
      <c r="E341" s="11">
        <v>3.1</v>
      </c>
    </row>
    <row r="342" spans="1:5" s="44" customFormat="1" ht="12.75" customHeight="1" x14ac:dyDescent="0.25">
      <c r="A342" s="110"/>
      <c r="B342" s="46" t="s">
        <v>10</v>
      </c>
      <c r="C342" s="106"/>
      <c r="D342" s="82">
        <f>154.4+0.9</f>
        <v>155.30000000000001</v>
      </c>
      <c r="E342" s="11">
        <v>125.4</v>
      </c>
    </row>
    <row r="343" spans="1:5" s="44" customFormat="1" ht="12.75" customHeight="1" x14ac:dyDescent="0.25">
      <c r="A343" s="110"/>
      <c r="B343" s="47" t="s">
        <v>17</v>
      </c>
      <c r="C343" s="107"/>
      <c r="D343" s="11">
        <v>3.4</v>
      </c>
      <c r="E343" s="11"/>
    </row>
    <row r="344" spans="1:5" s="44" customFormat="1" ht="18" customHeight="1" x14ac:dyDescent="0.25">
      <c r="A344" s="103" t="s">
        <v>99</v>
      </c>
      <c r="B344" s="35" t="s">
        <v>106</v>
      </c>
      <c r="C344" s="38"/>
      <c r="D344" s="32">
        <f t="shared" ref="D344:E344" si="69">SUM(D345)</f>
        <v>198.29999999999998</v>
      </c>
      <c r="E344" s="32">
        <f t="shared" si="69"/>
        <v>149.69999999999999</v>
      </c>
    </row>
    <row r="345" spans="1:5" s="44" customFormat="1" ht="15" customHeight="1" x14ac:dyDescent="0.25">
      <c r="A345" s="103"/>
      <c r="B345" s="18" t="s">
        <v>140</v>
      </c>
      <c r="C345" s="21" t="s">
        <v>22</v>
      </c>
      <c r="D345" s="23">
        <f t="shared" ref="D345" si="70">SUM(D346:D348)</f>
        <v>198.29999999999998</v>
      </c>
      <c r="E345" s="23">
        <f t="shared" ref="E345" si="71">SUM(E346:E348)</f>
        <v>149.69999999999999</v>
      </c>
    </row>
    <row r="346" spans="1:5" s="44" customFormat="1" ht="12.75" customHeight="1" x14ac:dyDescent="0.25">
      <c r="A346" s="104"/>
      <c r="B346" s="45" t="s">
        <v>63</v>
      </c>
      <c r="C346" s="105"/>
      <c r="D346" s="11">
        <v>4.7</v>
      </c>
      <c r="E346" s="11">
        <v>4.7</v>
      </c>
    </row>
    <row r="347" spans="1:5" s="44" customFormat="1" ht="12.75" customHeight="1" x14ac:dyDescent="0.25">
      <c r="A347" s="104"/>
      <c r="B347" s="46" t="s">
        <v>10</v>
      </c>
      <c r="C347" s="106"/>
      <c r="D347" s="11">
        <v>190.6</v>
      </c>
      <c r="E347" s="11">
        <v>145</v>
      </c>
    </row>
    <row r="348" spans="1:5" s="44" customFormat="1" ht="12.75" customHeight="1" x14ac:dyDescent="0.25">
      <c r="A348" s="104"/>
      <c r="B348" s="47" t="s">
        <v>17</v>
      </c>
      <c r="C348" s="107"/>
      <c r="D348" s="11">
        <v>3</v>
      </c>
      <c r="E348" s="11"/>
    </row>
    <row r="349" spans="1:5" s="44" customFormat="1" ht="18" customHeight="1" x14ac:dyDescent="0.25">
      <c r="A349" s="103" t="s">
        <v>101</v>
      </c>
      <c r="B349" s="35" t="s">
        <v>108</v>
      </c>
      <c r="C349" s="36"/>
      <c r="D349" s="32">
        <f t="shared" ref="D349:E349" si="72">SUM(D350)</f>
        <v>174</v>
      </c>
      <c r="E349" s="32">
        <f t="shared" si="72"/>
        <v>140.80000000000001</v>
      </c>
    </row>
    <row r="350" spans="1:5" s="44" customFormat="1" ht="15" customHeight="1" x14ac:dyDescent="0.25">
      <c r="A350" s="103"/>
      <c r="B350" s="18" t="s">
        <v>131</v>
      </c>
      <c r="C350" s="21" t="s">
        <v>22</v>
      </c>
      <c r="D350" s="23">
        <f t="shared" ref="D350" si="73">SUM(D351:D353)</f>
        <v>174</v>
      </c>
      <c r="E350" s="23">
        <f t="shared" ref="E350" si="74">SUM(E351:E353)</f>
        <v>140.80000000000001</v>
      </c>
    </row>
    <row r="351" spans="1:5" s="44" customFormat="1" ht="12.75" customHeight="1" x14ac:dyDescent="0.25">
      <c r="A351" s="104"/>
      <c r="B351" s="45" t="s">
        <v>63</v>
      </c>
      <c r="C351" s="105"/>
      <c r="D351" s="11">
        <v>1</v>
      </c>
      <c r="E351" s="11">
        <v>1</v>
      </c>
    </row>
    <row r="352" spans="1:5" s="44" customFormat="1" ht="12.75" customHeight="1" x14ac:dyDescent="0.25">
      <c r="A352" s="104"/>
      <c r="B352" s="46" t="s">
        <v>10</v>
      </c>
      <c r="C352" s="106"/>
      <c r="D352" s="11">
        <v>171.2</v>
      </c>
      <c r="E352" s="11">
        <v>139.80000000000001</v>
      </c>
    </row>
    <row r="353" spans="1:5" s="44" customFormat="1" ht="12.75" customHeight="1" x14ac:dyDescent="0.25">
      <c r="A353" s="104"/>
      <c r="B353" s="47" t="s">
        <v>17</v>
      </c>
      <c r="C353" s="107"/>
      <c r="D353" s="11">
        <v>1.8</v>
      </c>
      <c r="E353" s="11"/>
    </row>
    <row r="354" spans="1:5" s="44" customFormat="1" ht="18" customHeight="1" x14ac:dyDescent="0.25">
      <c r="A354" s="103" t="s">
        <v>103</v>
      </c>
      <c r="B354" s="35" t="s">
        <v>110</v>
      </c>
      <c r="C354" s="38"/>
      <c r="D354" s="32">
        <f t="shared" ref="D354:E354" si="75">SUM(D355)</f>
        <v>267.3</v>
      </c>
      <c r="E354" s="32">
        <f t="shared" si="75"/>
        <v>215.2</v>
      </c>
    </row>
    <row r="355" spans="1:5" s="44" customFormat="1" ht="15" customHeight="1" x14ac:dyDescent="0.25">
      <c r="A355" s="103"/>
      <c r="B355" s="18" t="s">
        <v>140</v>
      </c>
      <c r="C355" s="21" t="s">
        <v>22</v>
      </c>
      <c r="D355" s="23">
        <f t="shared" ref="D355" si="76">SUM(D356:D358)</f>
        <v>267.3</v>
      </c>
      <c r="E355" s="23">
        <f t="shared" ref="E355" si="77">SUM(E356:E358)</f>
        <v>215.2</v>
      </c>
    </row>
    <row r="356" spans="1:5" s="44" customFormat="1" ht="12.75" customHeight="1" x14ac:dyDescent="0.25">
      <c r="A356" s="104"/>
      <c r="B356" s="45" t="s">
        <v>63</v>
      </c>
      <c r="C356" s="105"/>
      <c r="D356" s="11">
        <v>3.2</v>
      </c>
      <c r="E356" s="11">
        <v>3.2</v>
      </c>
    </row>
    <row r="357" spans="1:5" s="44" customFormat="1" ht="12.75" customHeight="1" x14ac:dyDescent="0.25">
      <c r="A357" s="104"/>
      <c r="B357" s="46" t="s">
        <v>10</v>
      </c>
      <c r="C357" s="106"/>
      <c r="D357" s="11">
        <v>258.8</v>
      </c>
      <c r="E357" s="11">
        <v>212</v>
      </c>
    </row>
    <row r="358" spans="1:5" s="44" customFormat="1" ht="12.75" customHeight="1" x14ac:dyDescent="0.25">
      <c r="A358" s="104"/>
      <c r="B358" s="47" t="s">
        <v>17</v>
      </c>
      <c r="C358" s="107"/>
      <c r="D358" s="11">
        <v>5.3</v>
      </c>
      <c r="E358" s="11"/>
    </row>
    <row r="359" spans="1:5" s="44" customFormat="1" ht="18" customHeight="1" x14ac:dyDescent="0.25">
      <c r="A359" s="103" t="s">
        <v>105</v>
      </c>
      <c r="B359" s="35" t="s">
        <v>112</v>
      </c>
      <c r="C359" s="36"/>
      <c r="D359" s="32">
        <f t="shared" ref="D359:E359" si="78">SUM(D360)</f>
        <v>173.5</v>
      </c>
      <c r="E359" s="32">
        <f t="shared" si="78"/>
        <v>132.4</v>
      </c>
    </row>
    <row r="360" spans="1:5" s="44" customFormat="1" ht="15" customHeight="1" x14ac:dyDescent="0.25">
      <c r="A360" s="103"/>
      <c r="B360" s="18" t="s">
        <v>131</v>
      </c>
      <c r="C360" s="21" t="s">
        <v>22</v>
      </c>
      <c r="D360" s="23">
        <f t="shared" ref="D360" si="79">SUM(D361:D363)</f>
        <v>173.5</v>
      </c>
      <c r="E360" s="23">
        <f t="shared" ref="E360" si="80">SUM(E361:E363)</f>
        <v>132.4</v>
      </c>
    </row>
    <row r="361" spans="1:5" s="44" customFormat="1" ht="12.75" customHeight="1" x14ac:dyDescent="0.25">
      <c r="A361" s="104"/>
      <c r="B361" s="45" t="s">
        <v>63</v>
      </c>
      <c r="C361" s="105"/>
      <c r="D361" s="48">
        <v>0</v>
      </c>
      <c r="E361" s="11"/>
    </row>
    <row r="362" spans="1:5" s="44" customFormat="1" ht="12.75" customHeight="1" x14ac:dyDescent="0.25">
      <c r="A362" s="104"/>
      <c r="B362" s="46" t="s">
        <v>10</v>
      </c>
      <c r="C362" s="106"/>
      <c r="D362" s="82">
        <f>170.1+2.6</f>
        <v>172.7</v>
      </c>
      <c r="E362" s="11">
        <v>132.4</v>
      </c>
    </row>
    <row r="363" spans="1:5" s="44" customFormat="1" ht="12.75" customHeight="1" x14ac:dyDescent="0.25">
      <c r="A363" s="104"/>
      <c r="B363" s="47" t="s">
        <v>17</v>
      </c>
      <c r="C363" s="107"/>
      <c r="D363" s="11">
        <v>0.8</v>
      </c>
      <c r="E363" s="11"/>
    </row>
    <row r="364" spans="1:5" s="44" customFormat="1" ht="18" customHeight="1" x14ac:dyDescent="0.25">
      <c r="A364" s="109" t="s">
        <v>107</v>
      </c>
      <c r="B364" s="35" t="s">
        <v>114</v>
      </c>
      <c r="C364" s="36"/>
      <c r="D364" s="32">
        <f t="shared" ref="D364:E364" si="81">SUM(D365)</f>
        <v>190.3</v>
      </c>
      <c r="E364" s="32">
        <f t="shared" si="81"/>
        <v>150.70000000000002</v>
      </c>
    </row>
    <row r="365" spans="1:5" s="44" customFormat="1" ht="15" customHeight="1" x14ac:dyDescent="0.25">
      <c r="A365" s="110"/>
      <c r="B365" s="18" t="s">
        <v>131</v>
      </c>
      <c r="C365" s="21" t="s">
        <v>22</v>
      </c>
      <c r="D365" s="23">
        <f t="shared" ref="D365" si="82">SUM(D366:D368)</f>
        <v>190.3</v>
      </c>
      <c r="E365" s="23">
        <f t="shared" ref="E365" si="83">SUM(E366:E368)</f>
        <v>150.70000000000002</v>
      </c>
    </row>
    <row r="366" spans="1:5" s="44" customFormat="1" ht="12.75" customHeight="1" x14ac:dyDescent="0.25">
      <c r="A366" s="110"/>
      <c r="B366" s="45" t="s">
        <v>63</v>
      </c>
      <c r="C366" s="105"/>
      <c r="D366" s="11">
        <v>4.4000000000000004</v>
      </c>
      <c r="E366" s="11">
        <v>4.4000000000000004</v>
      </c>
    </row>
    <row r="367" spans="1:5" s="44" customFormat="1" ht="12.75" customHeight="1" x14ac:dyDescent="0.25">
      <c r="A367" s="110"/>
      <c r="B367" s="46" t="s">
        <v>10</v>
      </c>
      <c r="C367" s="106"/>
      <c r="D367" s="11">
        <v>182.4</v>
      </c>
      <c r="E367" s="11">
        <v>146.30000000000001</v>
      </c>
    </row>
    <row r="368" spans="1:5" s="44" customFormat="1" ht="12.75" customHeight="1" x14ac:dyDescent="0.25">
      <c r="A368" s="110"/>
      <c r="B368" s="47" t="s">
        <v>17</v>
      </c>
      <c r="C368" s="107"/>
      <c r="D368" s="11">
        <v>3.5</v>
      </c>
      <c r="E368" s="11"/>
    </row>
    <row r="369" spans="1:5" s="44" customFormat="1" ht="18" customHeight="1" x14ac:dyDescent="0.25">
      <c r="A369" s="103" t="s">
        <v>109</v>
      </c>
      <c r="B369" s="35" t="s">
        <v>116</v>
      </c>
      <c r="C369" s="36"/>
      <c r="D369" s="32">
        <f t="shared" ref="D369:E369" si="84">SUM(D370)</f>
        <v>138.60000000000002</v>
      </c>
      <c r="E369" s="32">
        <f t="shared" si="84"/>
        <v>103.2</v>
      </c>
    </row>
    <row r="370" spans="1:5" s="44" customFormat="1" ht="15" customHeight="1" x14ac:dyDescent="0.25">
      <c r="A370" s="103"/>
      <c r="B370" s="18" t="s">
        <v>140</v>
      </c>
      <c r="C370" s="21" t="s">
        <v>22</v>
      </c>
      <c r="D370" s="23">
        <f t="shared" ref="D370" si="85">SUM(D371:D373)</f>
        <v>138.60000000000002</v>
      </c>
      <c r="E370" s="23">
        <f t="shared" ref="E370" si="86">SUM(E371:E373)</f>
        <v>103.2</v>
      </c>
    </row>
    <row r="371" spans="1:5" s="44" customFormat="1" ht="12.75" customHeight="1" x14ac:dyDescent="0.25">
      <c r="A371" s="104"/>
      <c r="B371" s="45" t="s">
        <v>63</v>
      </c>
      <c r="C371" s="105"/>
      <c r="D371" s="11">
        <v>5.4</v>
      </c>
      <c r="E371" s="11">
        <v>5.4</v>
      </c>
    </row>
    <row r="372" spans="1:5" s="44" customFormat="1" ht="12.75" customHeight="1" x14ac:dyDescent="0.25">
      <c r="A372" s="104"/>
      <c r="B372" s="46" t="s">
        <v>10</v>
      </c>
      <c r="C372" s="106"/>
      <c r="D372" s="11">
        <v>132.80000000000001</v>
      </c>
      <c r="E372" s="11">
        <v>97.8</v>
      </c>
    </row>
    <row r="373" spans="1:5" s="44" customFormat="1" ht="12.75" customHeight="1" x14ac:dyDescent="0.25">
      <c r="A373" s="104"/>
      <c r="B373" s="47" t="s">
        <v>17</v>
      </c>
      <c r="C373" s="107"/>
      <c r="D373" s="11">
        <v>0.4</v>
      </c>
      <c r="E373" s="11"/>
    </row>
    <row r="374" spans="1:5" s="44" customFormat="1" ht="18" customHeight="1" x14ac:dyDescent="0.25">
      <c r="A374" s="103" t="s">
        <v>111</v>
      </c>
      <c r="B374" s="35" t="s">
        <v>118</v>
      </c>
      <c r="C374" s="36"/>
      <c r="D374" s="32">
        <f t="shared" ref="D374:E374" si="87">SUM(D375)</f>
        <v>173.00000000000003</v>
      </c>
      <c r="E374" s="32">
        <f t="shared" si="87"/>
        <v>141.80000000000001</v>
      </c>
    </row>
    <row r="375" spans="1:5" s="44" customFormat="1" ht="15.75" customHeight="1" x14ac:dyDescent="0.25">
      <c r="A375" s="103"/>
      <c r="B375" s="37" t="s">
        <v>148</v>
      </c>
      <c r="C375" s="21" t="s">
        <v>22</v>
      </c>
      <c r="D375" s="23">
        <f t="shared" ref="D375" si="88">SUM(D376:D378)</f>
        <v>173.00000000000003</v>
      </c>
      <c r="E375" s="23">
        <f t="shared" ref="E375" si="89">SUM(E376:E378)</f>
        <v>141.80000000000001</v>
      </c>
    </row>
    <row r="376" spans="1:5" s="44" customFormat="1" ht="12.75" customHeight="1" x14ac:dyDescent="0.25">
      <c r="A376" s="104"/>
      <c r="B376" s="45" t="s">
        <v>63</v>
      </c>
      <c r="C376" s="105"/>
      <c r="D376" s="11">
        <v>1.3</v>
      </c>
      <c r="E376" s="11">
        <v>1.3</v>
      </c>
    </row>
    <row r="377" spans="1:5" s="44" customFormat="1" ht="12.75" customHeight="1" x14ac:dyDescent="0.25">
      <c r="A377" s="104"/>
      <c r="B377" s="46" t="s">
        <v>10</v>
      </c>
      <c r="C377" s="106"/>
      <c r="D377" s="11">
        <v>169.3</v>
      </c>
      <c r="E377" s="11">
        <v>140.5</v>
      </c>
    </row>
    <row r="378" spans="1:5" s="44" customFormat="1" ht="12.75" customHeight="1" x14ac:dyDescent="0.25">
      <c r="A378" s="104"/>
      <c r="B378" s="47" t="s">
        <v>17</v>
      </c>
      <c r="C378" s="107"/>
      <c r="D378" s="11">
        <v>2.4</v>
      </c>
      <c r="E378" s="11"/>
    </row>
    <row r="379" spans="1:5" s="44" customFormat="1" ht="18" customHeight="1" x14ac:dyDescent="0.25">
      <c r="A379" s="103" t="s">
        <v>113</v>
      </c>
      <c r="B379" s="35" t="s">
        <v>120</v>
      </c>
      <c r="C379" s="36"/>
      <c r="D379" s="32">
        <f t="shared" ref="D379:E379" si="90">SUM(D380)</f>
        <v>158.60000000000002</v>
      </c>
      <c r="E379" s="32">
        <f t="shared" si="90"/>
        <v>129.60000000000002</v>
      </c>
    </row>
    <row r="380" spans="1:5" s="44" customFormat="1" ht="15" customHeight="1" x14ac:dyDescent="0.25">
      <c r="A380" s="103"/>
      <c r="B380" s="37" t="s">
        <v>131</v>
      </c>
      <c r="C380" s="21" t="s">
        <v>22</v>
      </c>
      <c r="D380" s="23">
        <f t="shared" ref="D380" si="91">SUM(D381:D383)</f>
        <v>158.60000000000002</v>
      </c>
      <c r="E380" s="23">
        <f t="shared" ref="E380" si="92">SUM(E381:E383)</f>
        <v>129.60000000000002</v>
      </c>
    </row>
    <row r="381" spans="1:5" s="44" customFormat="1" ht="12.75" customHeight="1" x14ac:dyDescent="0.25">
      <c r="A381" s="104"/>
      <c r="B381" s="45" t="s">
        <v>63</v>
      </c>
      <c r="C381" s="105"/>
      <c r="D381" s="11">
        <v>0.3</v>
      </c>
      <c r="E381" s="11">
        <v>0.3</v>
      </c>
    </row>
    <row r="382" spans="1:5" s="44" customFormat="1" ht="12.75" customHeight="1" x14ac:dyDescent="0.25">
      <c r="A382" s="104"/>
      <c r="B382" s="46" t="s">
        <v>10</v>
      </c>
      <c r="C382" s="106"/>
      <c r="D382" s="82">
        <f>155.9+1.4</f>
        <v>157.30000000000001</v>
      </c>
      <c r="E382" s="11">
        <v>129.30000000000001</v>
      </c>
    </row>
    <row r="383" spans="1:5" s="44" customFormat="1" ht="12.75" customHeight="1" x14ac:dyDescent="0.25">
      <c r="A383" s="104"/>
      <c r="B383" s="47" t="s">
        <v>17</v>
      </c>
      <c r="C383" s="107"/>
      <c r="D383" s="11">
        <v>1</v>
      </c>
      <c r="E383" s="11"/>
    </row>
    <row r="384" spans="1:5" s="44" customFormat="1" ht="18" customHeight="1" x14ac:dyDescent="0.25">
      <c r="A384" s="103" t="s">
        <v>115</v>
      </c>
      <c r="B384" s="35" t="s">
        <v>122</v>
      </c>
      <c r="C384" s="36"/>
      <c r="D384" s="32">
        <f t="shared" ref="D384:E384" si="93">SUM(D385)</f>
        <v>172.6</v>
      </c>
      <c r="E384" s="32">
        <f t="shared" si="93"/>
        <v>109.1</v>
      </c>
    </row>
    <row r="385" spans="1:5" s="44" customFormat="1" ht="15" customHeight="1" x14ac:dyDescent="0.25">
      <c r="A385" s="103"/>
      <c r="B385" s="37" t="s">
        <v>131</v>
      </c>
      <c r="C385" s="21" t="s">
        <v>22</v>
      </c>
      <c r="D385" s="23">
        <f t="shared" ref="D385" si="94">SUM(D386:D388)</f>
        <v>172.6</v>
      </c>
      <c r="E385" s="23">
        <f t="shared" ref="E385" si="95">SUM(E386:E388)</f>
        <v>109.1</v>
      </c>
    </row>
    <row r="386" spans="1:5" s="44" customFormat="1" ht="12.75" customHeight="1" x14ac:dyDescent="0.25">
      <c r="A386" s="104"/>
      <c r="B386" s="45" t="s">
        <v>63</v>
      </c>
      <c r="C386" s="105"/>
      <c r="D386" s="11">
        <v>1.8</v>
      </c>
      <c r="E386" s="11">
        <v>1.8</v>
      </c>
    </row>
    <row r="387" spans="1:5" s="44" customFormat="1" ht="12.75" customHeight="1" x14ac:dyDescent="0.25">
      <c r="A387" s="104"/>
      <c r="B387" s="46" t="s">
        <v>10</v>
      </c>
      <c r="C387" s="106"/>
      <c r="D387" s="82">
        <f>149.1+4.2</f>
        <v>153.29999999999998</v>
      </c>
      <c r="E387" s="11">
        <v>107.3</v>
      </c>
    </row>
    <row r="388" spans="1:5" s="44" customFormat="1" ht="12.75" customHeight="1" x14ac:dyDescent="0.25">
      <c r="A388" s="104"/>
      <c r="B388" s="47" t="s">
        <v>17</v>
      </c>
      <c r="C388" s="107"/>
      <c r="D388" s="11">
        <v>17.5</v>
      </c>
      <c r="E388" s="11"/>
    </row>
    <row r="389" spans="1:5" s="44" customFormat="1" ht="18" customHeight="1" x14ac:dyDescent="0.25">
      <c r="A389" s="103" t="s">
        <v>117</v>
      </c>
      <c r="B389" s="35" t="s">
        <v>124</v>
      </c>
      <c r="C389" s="36"/>
      <c r="D389" s="32">
        <f t="shared" ref="D389:E389" si="96">SUM(D390)</f>
        <v>161.80000000000001</v>
      </c>
      <c r="E389" s="32">
        <f t="shared" si="96"/>
        <v>131.4</v>
      </c>
    </row>
    <row r="390" spans="1:5" s="44" customFormat="1" ht="15" customHeight="1" x14ac:dyDescent="0.25">
      <c r="A390" s="103"/>
      <c r="B390" s="37" t="s">
        <v>131</v>
      </c>
      <c r="C390" s="21" t="s">
        <v>22</v>
      </c>
      <c r="D390" s="23">
        <f t="shared" ref="D390" si="97">SUM(D391:D393)</f>
        <v>161.80000000000001</v>
      </c>
      <c r="E390" s="23">
        <f t="shared" ref="E390" si="98">SUM(E391:E393)</f>
        <v>131.4</v>
      </c>
    </row>
    <row r="391" spans="1:5" s="44" customFormat="1" ht="12.75" customHeight="1" x14ac:dyDescent="0.25">
      <c r="A391" s="104"/>
      <c r="B391" s="45" t="s">
        <v>63</v>
      </c>
      <c r="C391" s="105"/>
      <c r="D391" s="11">
        <v>3.1</v>
      </c>
      <c r="E391" s="11">
        <v>3.1</v>
      </c>
    </row>
    <row r="392" spans="1:5" s="44" customFormat="1" ht="12.75" customHeight="1" x14ac:dyDescent="0.25">
      <c r="A392" s="104"/>
      <c r="B392" s="46" t="s">
        <v>10</v>
      </c>
      <c r="C392" s="106"/>
      <c r="D392" s="11">
        <v>157.4</v>
      </c>
      <c r="E392" s="11">
        <v>128.30000000000001</v>
      </c>
    </row>
    <row r="393" spans="1:5" s="44" customFormat="1" ht="12.75" customHeight="1" x14ac:dyDescent="0.25">
      <c r="A393" s="104"/>
      <c r="B393" s="47" t="s">
        <v>17</v>
      </c>
      <c r="C393" s="107"/>
      <c r="D393" s="11">
        <v>1.3</v>
      </c>
      <c r="E393" s="11"/>
    </row>
    <row r="394" spans="1:5" s="44" customFormat="1" ht="18" customHeight="1" x14ac:dyDescent="0.25">
      <c r="A394" s="103" t="s">
        <v>119</v>
      </c>
      <c r="B394" s="35" t="s">
        <v>125</v>
      </c>
      <c r="C394" s="36"/>
      <c r="D394" s="32">
        <f t="shared" ref="D394:E394" si="99">SUM(D395)</f>
        <v>127.4</v>
      </c>
      <c r="E394" s="32">
        <f t="shared" si="99"/>
        <v>102.89999999999999</v>
      </c>
    </row>
    <row r="395" spans="1:5" s="44" customFormat="1" ht="15" customHeight="1" x14ac:dyDescent="0.25">
      <c r="A395" s="103"/>
      <c r="B395" s="37" t="s">
        <v>131</v>
      </c>
      <c r="C395" s="21" t="s">
        <v>22</v>
      </c>
      <c r="D395" s="23">
        <f t="shared" ref="D395" si="100">SUM(D396:D398)</f>
        <v>127.4</v>
      </c>
      <c r="E395" s="23">
        <f t="shared" ref="E395" si="101">SUM(E396:E398)</f>
        <v>102.89999999999999</v>
      </c>
    </row>
    <row r="396" spans="1:5" s="44" customFormat="1" ht="12.75" customHeight="1" x14ac:dyDescent="0.25">
      <c r="A396" s="104"/>
      <c r="B396" s="45" t="s">
        <v>63</v>
      </c>
      <c r="C396" s="105" t="s">
        <v>22</v>
      </c>
      <c r="D396" s="11">
        <v>6.3</v>
      </c>
      <c r="E396" s="11">
        <v>6.3</v>
      </c>
    </row>
    <row r="397" spans="1:5" s="44" customFormat="1" ht="12.75" customHeight="1" x14ac:dyDescent="0.25">
      <c r="A397" s="104"/>
      <c r="B397" s="46" t="s">
        <v>10</v>
      </c>
      <c r="C397" s="106"/>
      <c r="D397" s="11">
        <v>120.9</v>
      </c>
      <c r="E397" s="11">
        <v>96.6</v>
      </c>
    </row>
    <row r="398" spans="1:5" s="44" customFormat="1" ht="12.75" customHeight="1" x14ac:dyDescent="0.25">
      <c r="A398" s="104"/>
      <c r="B398" s="47" t="s">
        <v>17</v>
      </c>
      <c r="C398" s="107"/>
      <c r="D398" s="11">
        <v>0.2</v>
      </c>
      <c r="E398" s="11"/>
    </row>
    <row r="399" spans="1:5" s="44" customFormat="1" ht="18" customHeight="1" x14ac:dyDescent="0.25">
      <c r="A399" s="103" t="s">
        <v>121</v>
      </c>
      <c r="B399" s="35" t="s">
        <v>126</v>
      </c>
      <c r="C399" s="36"/>
      <c r="D399" s="32">
        <f t="shared" ref="D399:E399" si="102">SUM(D400+D402)</f>
        <v>2366.2000000000003</v>
      </c>
      <c r="E399" s="32">
        <f t="shared" si="102"/>
        <v>1933.2000000000003</v>
      </c>
    </row>
    <row r="400" spans="1:5" s="44" customFormat="1" ht="15" customHeight="1" x14ac:dyDescent="0.25">
      <c r="A400" s="103"/>
      <c r="B400" s="18" t="s">
        <v>138</v>
      </c>
      <c r="C400" s="17" t="s">
        <v>11</v>
      </c>
      <c r="D400" s="16">
        <f>SUM(D401)</f>
        <v>168</v>
      </c>
      <c r="E400" s="16">
        <f>SUM(E401)</f>
        <v>164.4</v>
      </c>
    </row>
    <row r="401" spans="1:5" s="44" customFormat="1" ht="12.75" customHeight="1" x14ac:dyDescent="0.25">
      <c r="A401" s="103"/>
      <c r="B401" s="14" t="s">
        <v>15</v>
      </c>
      <c r="C401" s="6"/>
      <c r="D401" s="11">
        <v>168</v>
      </c>
      <c r="E401" s="11">
        <v>164.4</v>
      </c>
    </row>
    <row r="402" spans="1:5" s="44" customFormat="1" ht="15" customHeight="1" x14ac:dyDescent="0.25">
      <c r="A402" s="103"/>
      <c r="B402" s="39" t="s">
        <v>146</v>
      </c>
      <c r="C402" s="17" t="s">
        <v>25</v>
      </c>
      <c r="D402" s="23">
        <f>SUM(D403:D408)</f>
        <v>2198.2000000000003</v>
      </c>
      <c r="E402" s="23">
        <f>SUM(E403:E408)</f>
        <v>1768.8000000000002</v>
      </c>
    </row>
    <row r="403" spans="1:5" s="44" customFormat="1" ht="12.75" customHeight="1" x14ac:dyDescent="0.25">
      <c r="A403" s="104"/>
      <c r="B403" s="45" t="s">
        <v>14</v>
      </c>
      <c r="C403" s="105"/>
      <c r="D403" s="11">
        <v>80.2</v>
      </c>
      <c r="E403" s="11">
        <v>71.099999999999994</v>
      </c>
    </row>
    <row r="404" spans="1:5" s="44" customFormat="1" ht="12.75" customHeight="1" x14ac:dyDescent="0.25">
      <c r="A404" s="104"/>
      <c r="B404" s="46" t="s">
        <v>19</v>
      </c>
      <c r="C404" s="106"/>
      <c r="D404" s="11">
        <v>204.3</v>
      </c>
      <c r="E404" s="11">
        <v>198.6</v>
      </c>
    </row>
    <row r="405" spans="1:5" s="44" customFormat="1" ht="12.75" customHeight="1" x14ac:dyDescent="0.25">
      <c r="A405" s="104"/>
      <c r="B405" s="53" t="s">
        <v>15</v>
      </c>
      <c r="C405" s="106"/>
      <c r="D405" s="11">
        <v>210.2</v>
      </c>
      <c r="E405" s="11">
        <v>202.7</v>
      </c>
    </row>
    <row r="406" spans="1:5" s="44" customFormat="1" ht="12.75" customHeight="1" x14ac:dyDescent="0.25">
      <c r="A406" s="104"/>
      <c r="B406" s="46" t="s">
        <v>10</v>
      </c>
      <c r="C406" s="106"/>
      <c r="D406" s="11">
        <v>1095.4000000000001</v>
      </c>
      <c r="E406" s="11">
        <v>943.5</v>
      </c>
    </row>
    <row r="407" spans="1:5" s="44" customFormat="1" ht="12.75" customHeight="1" x14ac:dyDescent="0.25">
      <c r="A407" s="104"/>
      <c r="B407" s="46" t="s">
        <v>26</v>
      </c>
      <c r="C407" s="106"/>
      <c r="D407" s="11">
        <v>325.8</v>
      </c>
      <c r="E407" s="11">
        <v>302.5</v>
      </c>
    </row>
    <row r="408" spans="1:5" s="44" customFormat="1" ht="12.75" customHeight="1" x14ac:dyDescent="0.25">
      <c r="A408" s="104"/>
      <c r="B408" s="47" t="s">
        <v>17</v>
      </c>
      <c r="C408" s="107"/>
      <c r="D408" s="11">
        <v>282.3</v>
      </c>
      <c r="E408" s="11">
        <v>50.4</v>
      </c>
    </row>
    <row r="409" spans="1:5" s="44" customFormat="1" ht="18" customHeight="1" x14ac:dyDescent="0.25">
      <c r="A409" s="108" t="s">
        <v>123</v>
      </c>
      <c r="B409" s="69" t="s">
        <v>127</v>
      </c>
      <c r="C409" s="36"/>
      <c r="D409" s="32">
        <f t="shared" ref="D409:E409" si="103">SUM(D410)</f>
        <v>432</v>
      </c>
      <c r="E409" s="32">
        <f t="shared" si="103"/>
        <v>332.3</v>
      </c>
    </row>
    <row r="410" spans="1:5" s="44" customFormat="1" ht="15" customHeight="1" x14ac:dyDescent="0.25">
      <c r="A410" s="109"/>
      <c r="B410" s="22" t="s">
        <v>141</v>
      </c>
      <c r="C410" s="21" t="s">
        <v>27</v>
      </c>
      <c r="D410" s="23">
        <f>SUM(D411:D412)</f>
        <v>432</v>
      </c>
      <c r="E410" s="23">
        <f>SUM(E411:E412)</f>
        <v>332.3</v>
      </c>
    </row>
    <row r="411" spans="1:5" s="44" customFormat="1" ht="12.75" customHeight="1" x14ac:dyDescent="0.25">
      <c r="A411" s="109"/>
      <c r="B411" s="46" t="s">
        <v>15</v>
      </c>
      <c r="C411" s="106"/>
      <c r="D411" s="85">
        <v>427.6</v>
      </c>
      <c r="E411" s="85">
        <f>335.8-3.5</f>
        <v>332.3</v>
      </c>
    </row>
    <row r="412" spans="1:5" s="44" customFormat="1" ht="12.75" customHeight="1" x14ac:dyDescent="0.25">
      <c r="A412" s="109"/>
      <c r="B412" s="47" t="s">
        <v>10</v>
      </c>
      <c r="C412" s="106"/>
      <c r="D412" s="57">
        <v>4.4000000000000004</v>
      </c>
      <c r="E412" s="57"/>
    </row>
    <row r="413" spans="1:5" s="44" customFormat="1" ht="21" customHeight="1" x14ac:dyDescent="0.25">
      <c r="A413" s="91" t="s">
        <v>128</v>
      </c>
      <c r="B413" s="92"/>
      <c r="C413" s="8"/>
      <c r="D413" s="9">
        <f>SUM(D461+D457+D451+D442+D437+D430+D422+D414)</f>
        <v>52372.5</v>
      </c>
      <c r="E413" s="9">
        <f>SUM(E461+E457+E451+E442+E437+E430+E422+E414)</f>
        <v>27053.800000000003</v>
      </c>
    </row>
    <row r="414" spans="1:5" s="44" customFormat="1" ht="15" customHeight="1" x14ac:dyDescent="0.25">
      <c r="A414" s="93" t="s">
        <v>129</v>
      </c>
      <c r="B414" s="93"/>
      <c r="C414" s="58" t="s">
        <v>11</v>
      </c>
      <c r="D414" s="10">
        <f>SUM(D415:D421)</f>
        <v>9505.7000000000007</v>
      </c>
      <c r="E414" s="10">
        <f>SUM(E415:E421)</f>
        <v>6378.4</v>
      </c>
    </row>
    <row r="415" spans="1:5" s="44" customFormat="1" ht="12.75" customHeight="1" x14ac:dyDescent="0.25">
      <c r="A415" s="93"/>
      <c r="B415" s="56" t="s">
        <v>14</v>
      </c>
      <c r="C415" s="96"/>
      <c r="D415" s="11">
        <f>SUM(D16)</f>
        <v>20</v>
      </c>
      <c r="E415" s="11"/>
    </row>
    <row r="416" spans="1:5" s="44" customFormat="1" ht="12.75" customHeight="1" x14ac:dyDescent="0.25">
      <c r="A416" s="89"/>
      <c r="B416" s="14" t="s">
        <v>15</v>
      </c>
      <c r="C416" s="97"/>
      <c r="D416" s="11">
        <f>SUM(D17+D167+D172+D180+D188+D196+D206+D215+D223+D231+D239+D248+D266+D275+D283+D292+D301+D309+D401+D257)</f>
        <v>3549.5000000000005</v>
      </c>
      <c r="E416" s="11">
        <f>SUM(E17+E167+E172+E180+E188+E196+E206+E215+E223+E231+E239+E248+E266+E275+E283+E292+E301+E309+E401+E257)</f>
        <v>2107.6999999999998</v>
      </c>
    </row>
    <row r="417" spans="1:5" s="44" customFormat="1" ht="12.75" customHeight="1" x14ac:dyDescent="0.25">
      <c r="A417" s="89"/>
      <c r="B417" s="45" t="s">
        <v>63</v>
      </c>
      <c r="C417" s="97"/>
      <c r="D417" s="11">
        <f>SUM(D168)</f>
        <v>1.3</v>
      </c>
      <c r="E417" s="11">
        <f>SUM(E168)</f>
        <v>1.3</v>
      </c>
    </row>
    <row r="418" spans="1:5" s="44" customFormat="1" ht="12.75" customHeight="1" x14ac:dyDescent="0.25">
      <c r="A418" s="89"/>
      <c r="B418" s="77" t="s">
        <v>151</v>
      </c>
      <c r="C418" s="97"/>
      <c r="D418" s="11">
        <f>SUM(D18)</f>
        <v>0.3</v>
      </c>
      <c r="E418" s="11"/>
    </row>
    <row r="419" spans="1:5" s="44" customFormat="1" ht="12.75" customHeight="1" x14ac:dyDescent="0.25">
      <c r="A419" s="89"/>
      <c r="B419" s="59" t="s">
        <v>10</v>
      </c>
      <c r="C419" s="97"/>
      <c r="D419" s="11">
        <f>SUM(D20+D63+D71+D79+D89+D97+D105+D115+D123+D131+D139+D147+D157+D169+D13)</f>
        <v>5789.9</v>
      </c>
      <c r="E419" s="11">
        <f>SUM(E20+E63+E71+E79+E89+E97+E105+E115+E123+E131+E139+E147+E157+E169+E13)</f>
        <v>4269.3999999999996</v>
      </c>
    </row>
    <row r="420" spans="1:5" s="44" customFormat="1" ht="12.75" customHeight="1" x14ac:dyDescent="0.25">
      <c r="A420" s="89"/>
      <c r="B420" s="46" t="s">
        <v>16</v>
      </c>
      <c r="C420" s="97"/>
      <c r="D420" s="11">
        <f>SUM(D19)</f>
        <v>112.2</v>
      </c>
      <c r="E420" s="11"/>
    </row>
    <row r="421" spans="1:5" s="44" customFormat="1" ht="12.95" customHeight="1" x14ac:dyDescent="0.25">
      <c r="A421" s="99"/>
      <c r="B421" s="12" t="s">
        <v>17</v>
      </c>
      <c r="C421" s="98"/>
      <c r="D421" s="11">
        <f>SUM(D21)</f>
        <v>32.5</v>
      </c>
      <c r="E421" s="11"/>
    </row>
    <row r="422" spans="1:5" s="44" customFormat="1" ht="15" customHeight="1" x14ac:dyDescent="0.25">
      <c r="A422" s="89" t="s">
        <v>130</v>
      </c>
      <c r="B422" s="89"/>
      <c r="C422" s="58" t="s">
        <v>18</v>
      </c>
      <c r="D422" s="10">
        <f>SUM(D423:D429)</f>
        <v>18672.399999999998</v>
      </c>
      <c r="E422" s="10">
        <f>SUM(E423:E429)</f>
        <v>15301.199999999999</v>
      </c>
    </row>
    <row r="423" spans="1:5" s="44" customFormat="1" ht="12.95" customHeight="1" x14ac:dyDescent="0.25">
      <c r="A423" s="100"/>
      <c r="B423" s="12" t="s">
        <v>14</v>
      </c>
      <c r="C423" s="93"/>
      <c r="D423" s="11">
        <f>SUM(D23)</f>
        <v>125.2</v>
      </c>
      <c r="E423" s="11"/>
    </row>
    <row r="424" spans="1:5" s="44" customFormat="1" ht="12.95" customHeight="1" x14ac:dyDescent="0.25">
      <c r="A424" s="101"/>
      <c r="B424" s="46" t="s">
        <v>152</v>
      </c>
      <c r="C424" s="89"/>
      <c r="D424" s="11">
        <f>SUM(D175+D191+D200+D226+D234+D252+D261+D318+D183+D210+D243+D270+D287+D296+D313)</f>
        <v>62.500000000000007</v>
      </c>
      <c r="E424" s="11">
        <f>SUM(E175+E191+E200+E226+E234+E252+E261+E318+E183+E210+E243+E270+E287+E296+E313)</f>
        <v>59.4</v>
      </c>
    </row>
    <row r="425" spans="1:5" s="44" customFormat="1" ht="12.95" customHeight="1" x14ac:dyDescent="0.25">
      <c r="A425" s="101"/>
      <c r="B425" s="12" t="s">
        <v>19</v>
      </c>
      <c r="C425" s="89"/>
      <c r="D425" s="11">
        <f>SUM(D24+D217+D241+D285+D294+D311+D259+D268+D277+D303+D201)</f>
        <v>319.5</v>
      </c>
      <c r="E425" s="11">
        <f>SUM(E24+E217+E241+E285+E294+E311+E259+E268+E277+E303+E201)</f>
        <v>115.10000000000002</v>
      </c>
    </row>
    <row r="426" spans="1:5" s="44" customFormat="1" ht="12.95" customHeight="1" x14ac:dyDescent="0.25">
      <c r="A426" s="101"/>
      <c r="B426" s="12" t="s">
        <v>63</v>
      </c>
      <c r="C426" s="89"/>
      <c r="D426" s="11">
        <f>SUM(D250+D208+D198)</f>
        <v>30.1</v>
      </c>
      <c r="E426" s="11">
        <f>SUM(E250+E208+E198)</f>
        <v>6.9</v>
      </c>
    </row>
    <row r="427" spans="1:5" s="44" customFormat="1" ht="12.95" customHeight="1" x14ac:dyDescent="0.25">
      <c r="A427" s="101"/>
      <c r="B427" s="12" t="s">
        <v>20</v>
      </c>
      <c r="C427" s="89"/>
      <c r="D427" s="11">
        <f>SUM(D25+D174+D182+D190+D199+D218+D209+D233+D225+D242+D251+D260+D269+D278+D286+D295+D304+D312+D326+D330+D319)</f>
        <v>9387.7999999999993</v>
      </c>
      <c r="E427" s="11">
        <f>SUM(E25+E174+E182+E190+E199+E218+E209+E233+E225+E242+E251+E260+E269+E278+E286+E295+E304+E312+E326+E330+E319)</f>
        <v>8940.9</v>
      </c>
    </row>
    <row r="428" spans="1:5" s="44" customFormat="1" ht="12.95" customHeight="1" x14ac:dyDescent="0.25">
      <c r="A428" s="101"/>
      <c r="B428" s="12" t="s">
        <v>10</v>
      </c>
      <c r="C428" s="89"/>
      <c r="D428" s="11">
        <f>SUM(D26+D176+D184+D192+D202+D211+D219+D235+D244+D253+D262+D271+D279+D288+D297+D305+D314+D320+D327+D331+D227)</f>
        <v>8336</v>
      </c>
      <c r="E428" s="11">
        <f>SUM(E26+E176+E184+E192+E202+E211+E219+E235+E244+E253+E262+E271+E279+E288+E297+E305+E314+E320+E327+E331+E227)</f>
        <v>6178.9</v>
      </c>
    </row>
    <row r="429" spans="1:5" s="44" customFormat="1" ht="12.95" customHeight="1" x14ac:dyDescent="0.25">
      <c r="A429" s="101"/>
      <c r="B429" s="61" t="s">
        <v>17</v>
      </c>
      <c r="C429" s="89"/>
      <c r="D429" s="11">
        <f>SUM(D177+D185+D193+D203+D212+D220+D228+D236+D245+D254+D263+D272+D280+D289+D298+D306+D315+D321+D332)</f>
        <v>411.29999999999995</v>
      </c>
      <c r="E429" s="11"/>
    </row>
    <row r="430" spans="1:5" s="44" customFormat="1" ht="15" customHeight="1" x14ac:dyDescent="0.25">
      <c r="A430" s="94" t="s">
        <v>131</v>
      </c>
      <c r="B430" s="95"/>
      <c r="C430" s="73" t="s">
        <v>22</v>
      </c>
      <c r="D430" s="10">
        <f>SUM(D431:D436)</f>
        <v>4695.8</v>
      </c>
      <c r="E430" s="10">
        <f>SUM(E431:E436)</f>
        <v>2736.9000000000005</v>
      </c>
    </row>
    <row r="431" spans="1:5" s="44" customFormat="1" ht="12.75" customHeight="1" x14ac:dyDescent="0.25">
      <c r="A431" s="89"/>
      <c r="B431" s="74" t="s">
        <v>14</v>
      </c>
      <c r="C431" s="96"/>
      <c r="D431" s="11">
        <f>SUM(D28)</f>
        <v>142.5</v>
      </c>
      <c r="E431" s="11">
        <f>SUM(E28)</f>
        <v>11.3</v>
      </c>
    </row>
    <row r="432" spans="1:5" s="44" customFormat="1" ht="12.75" customHeight="1" x14ac:dyDescent="0.25">
      <c r="A432" s="89"/>
      <c r="B432" s="12" t="s">
        <v>21</v>
      </c>
      <c r="C432" s="97"/>
      <c r="D432" s="11">
        <f>SUM(D29)</f>
        <v>30.3</v>
      </c>
      <c r="E432" s="11"/>
    </row>
    <row r="433" spans="1:5" s="44" customFormat="1" ht="12.75" customHeight="1" x14ac:dyDescent="0.25">
      <c r="A433" s="89"/>
      <c r="B433" s="12" t="s">
        <v>19</v>
      </c>
      <c r="C433" s="97"/>
      <c r="D433" s="11">
        <f>SUM(D335+D30)</f>
        <v>69.2</v>
      </c>
      <c r="E433" s="11">
        <f>SUM(E335+E30)</f>
        <v>0.5</v>
      </c>
    </row>
    <row r="434" spans="1:5" s="44" customFormat="1" ht="12.95" customHeight="1" x14ac:dyDescent="0.25">
      <c r="A434" s="89"/>
      <c r="B434" s="12" t="s">
        <v>63</v>
      </c>
      <c r="C434" s="97"/>
      <c r="D434" s="11">
        <f>SUM(D336+D341+D346+D351+D356+D361+D366+D371+D376+D381+D386+D391+D396)</f>
        <v>41.8</v>
      </c>
      <c r="E434" s="11">
        <f>SUM(E336+E341+E346+E351+E356+E361+E366+E371+E376+E381+E386+E391+E396)</f>
        <v>41.8</v>
      </c>
    </row>
    <row r="435" spans="1:5" s="44" customFormat="1" ht="12.95" customHeight="1" x14ac:dyDescent="0.25">
      <c r="A435" s="89"/>
      <c r="B435" s="12" t="s">
        <v>10</v>
      </c>
      <c r="C435" s="97"/>
      <c r="D435" s="11">
        <f>SUM(D31+D323+D337+D342+D347+D352+D357+D362+D367+D372+D377+D382+D387+D392+D397+D149+D81+D107+D159)</f>
        <v>4369.6000000000004</v>
      </c>
      <c r="E435" s="11">
        <f>SUM(E31+E323+E337+E342+E347+E352+E357+E362+E367+E372+E377+E382+E387+E392+E397)</f>
        <v>2683.3000000000006</v>
      </c>
    </row>
    <row r="436" spans="1:5" s="44" customFormat="1" ht="12.95" customHeight="1" x14ac:dyDescent="0.25">
      <c r="A436" s="89"/>
      <c r="B436" s="61" t="s">
        <v>17</v>
      </c>
      <c r="C436" s="98"/>
      <c r="D436" s="11">
        <f>SUM(D338+D343+D348+D353+D358+D363+D368+D373+D378+D383+D388+D393+D398)</f>
        <v>42.4</v>
      </c>
      <c r="E436" s="11"/>
    </row>
    <row r="437" spans="1:5" s="44" customFormat="1" ht="15" customHeight="1" x14ac:dyDescent="0.25">
      <c r="A437" s="94" t="s">
        <v>132</v>
      </c>
      <c r="B437" s="95"/>
      <c r="C437" s="73" t="s">
        <v>23</v>
      </c>
      <c r="D437" s="10">
        <f>SUM(D438:D441)</f>
        <v>5564.8</v>
      </c>
      <c r="E437" s="10">
        <f>SUM(E438:E441)</f>
        <v>140.6</v>
      </c>
    </row>
    <row r="438" spans="1:5" s="44" customFormat="1" ht="12.75" customHeight="1" x14ac:dyDescent="0.25">
      <c r="A438" s="89"/>
      <c r="B438" s="79" t="s">
        <v>15</v>
      </c>
      <c r="C438" s="97"/>
      <c r="D438" s="11">
        <f>SUM(D34)</f>
        <v>29.5</v>
      </c>
      <c r="E438" s="11">
        <f>SUM(E34)</f>
        <v>22.2</v>
      </c>
    </row>
    <row r="439" spans="1:5" s="44" customFormat="1" ht="12.75" customHeight="1" x14ac:dyDescent="0.25">
      <c r="A439" s="89"/>
      <c r="B439" s="12" t="s">
        <v>24</v>
      </c>
      <c r="C439" s="97"/>
      <c r="D439" s="11">
        <f>SUM(D33)</f>
        <v>2636.9</v>
      </c>
      <c r="E439" s="11"/>
    </row>
    <row r="440" spans="1:5" s="44" customFormat="1" ht="12.95" customHeight="1" x14ac:dyDescent="0.25">
      <c r="A440" s="89"/>
      <c r="B440" s="60" t="s">
        <v>10</v>
      </c>
      <c r="C440" s="97"/>
      <c r="D440" s="11">
        <f>SUM(D35+D65+D73+D83+D91+D99+D109+D117+D125+D133+D141+D151+D161)</f>
        <v>2865.1</v>
      </c>
      <c r="E440" s="11">
        <f>SUM(E35+E65+E73+E83+E91+E99+E109+E117+E125+E133+E141+E151+E161)</f>
        <v>118.4</v>
      </c>
    </row>
    <row r="441" spans="1:5" s="44" customFormat="1" ht="12.95" customHeight="1" x14ac:dyDescent="0.25">
      <c r="A441" s="99"/>
      <c r="B441" s="12" t="s">
        <v>17</v>
      </c>
      <c r="C441" s="98"/>
      <c r="D441" s="11">
        <f>SUM(D66+D74+D84+D92+D100+D110+D118+D126+D134+D142+D152+D162)</f>
        <v>33.299999999999997</v>
      </c>
      <c r="E441" s="11"/>
    </row>
    <row r="442" spans="1:5" s="44" customFormat="1" ht="15" customHeight="1" x14ac:dyDescent="0.25">
      <c r="A442" s="89" t="s">
        <v>133</v>
      </c>
      <c r="B442" s="89"/>
      <c r="C442" s="58" t="s">
        <v>25</v>
      </c>
      <c r="D442" s="10">
        <f>SUM(D443:D450)</f>
        <v>8079.3</v>
      </c>
      <c r="E442" s="10">
        <f>SUM(E443:E450)</f>
        <v>2158.2000000000003</v>
      </c>
    </row>
    <row r="443" spans="1:5" s="44" customFormat="1" ht="12.95" customHeight="1" x14ac:dyDescent="0.25">
      <c r="A443" s="100"/>
      <c r="B443" s="12" t="s">
        <v>14</v>
      </c>
      <c r="C443" s="93"/>
      <c r="D443" s="11">
        <f>SUM(D403+D37)</f>
        <v>331.5</v>
      </c>
      <c r="E443" s="11">
        <f>SUM(E403+E37)</f>
        <v>171.1</v>
      </c>
    </row>
    <row r="444" spans="1:5" s="44" customFormat="1" ht="12.95" customHeight="1" x14ac:dyDescent="0.25">
      <c r="A444" s="101"/>
      <c r="B444" s="12" t="s">
        <v>19</v>
      </c>
      <c r="C444" s="89"/>
      <c r="D444" s="57">
        <f>SUM(D404+D40)</f>
        <v>593.9</v>
      </c>
      <c r="E444" s="57">
        <f>SUM(E404+E40)</f>
        <v>203.6</v>
      </c>
    </row>
    <row r="445" spans="1:5" s="44" customFormat="1" ht="12.95" customHeight="1" x14ac:dyDescent="0.25">
      <c r="A445" s="101"/>
      <c r="B445" s="46" t="s">
        <v>152</v>
      </c>
      <c r="C445" s="89"/>
      <c r="D445" s="57">
        <f>SUM(D38)</f>
        <v>482.1</v>
      </c>
      <c r="E445" s="57">
        <f>SUM(E38)</f>
        <v>1.2000000000000002</v>
      </c>
    </row>
    <row r="446" spans="1:5" s="44" customFormat="1" ht="12.95" customHeight="1" x14ac:dyDescent="0.25">
      <c r="A446" s="101"/>
      <c r="B446" s="14" t="s">
        <v>15</v>
      </c>
      <c r="C446" s="89"/>
      <c r="D446" s="11">
        <f>SUM(D405+D41)</f>
        <v>213.89999999999998</v>
      </c>
      <c r="E446" s="11">
        <f>SUM(E405+E41)</f>
        <v>202.7</v>
      </c>
    </row>
    <row r="447" spans="1:5" s="44" customFormat="1" ht="12.95" customHeight="1" x14ac:dyDescent="0.25">
      <c r="A447" s="101"/>
      <c r="B447" s="77" t="s">
        <v>151</v>
      </c>
      <c r="C447" s="89"/>
      <c r="D447" s="11">
        <f>SUM(D39)</f>
        <v>48.4</v>
      </c>
      <c r="E447" s="11">
        <f>SUM(E39)</f>
        <v>0.2</v>
      </c>
    </row>
    <row r="448" spans="1:5" s="44" customFormat="1" ht="12.95" customHeight="1" x14ac:dyDescent="0.25">
      <c r="A448" s="101"/>
      <c r="B448" s="12" t="s">
        <v>10</v>
      </c>
      <c r="C448" s="89"/>
      <c r="D448" s="11">
        <f>SUM(D42+D68+D76+D86+D94+D102+D112+D120+D128+D136+D144+D154+D164+D406)</f>
        <v>2606.3999999999996</v>
      </c>
      <c r="E448" s="11">
        <f>SUM(E42+E68+E76+E86+E94+E102+E112+E120+E128+E136+E144+E154+E164+E406)</f>
        <v>1226.5</v>
      </c>
    </row>
    <row r="449" spans="1:5" s="44" customFormat="1" ht="12.75" customHeight="1" x14ac:dyDescent="0.25">
      <c r="A449" s="101"/>
      <c r="B449" s="61" t="s">
        <v>26</v>
      </c>
      <c r="C449" s="89"/>
      <c r="D449" s="15">
        <f>SUM(D407+D43)</f>
        <v>3520.8</v>
      </c>
      <c r="E449" s="15">
        <f>SUM(E407+E43)</f>
        <v>302.5</v>
      </c>
    </row>
    <row r="450" spans="1:5" s="44" customFormat="1" ht="12.95" customHeight="1" x14ac:dyDescent="0.25">
      <c r="A450" s="102"/>
      <c r="B450" s="12" t="s">
        <v>17</v>
      </c>
      <c r="C450" s="99"/>
      <c r="D450" s="15">
        <f>SUM(D408)</f>
        <v>282.3</v>
      </c>
      <c r="E450" s="15">
        <f>SUM(E408)</f>
        <v>50.4</v>
      </c>
    </row>
    <row r="451" spans="1:5" s="44" customFormat="1" ht="15" customHeight="1" x14ac:dyDescent="0.25">
      <c r="A451" s="89" t="s">
        <v>134</v>
      </c>
      <c r="B451" s="89"/>
      <c r="C451" s="58" t="s">
        <v>27</v>
      </c>
      <c r="D451" s="10">
        <f>SUM(D452:D456)</f>
        <v>545</v>
      </c>
      <c r="E451" s="10">
        <f>SUM(E452:E456)</f>
        <v>338.5</v>
      </c>
    </row>
    <row r="452" spans="1:5" s="44" customFormat="1" ht="12.95" customHeight="1" x14ac:dyDescent="0.25">
      <c r="A452" s="100"/>
      <c r="B452" s="56" t="s">
        <v>14</v>
      </c>
      <c r="C452" s="93"/>
      <c r="D452" s="11">
        <f>SUM(D45)</f>
        <v>9.1</v>
      </c>
      <c r="E452" s="11">
        <f>SUM(E45)</f>
        <v>2</v>
      </c>
    </row>
    <row r="453" spans="1:5" s="44" customFormat="1" ht="12.95" customHeight="1" x14ac:dyDescent="0.25">
      <c r="A453" s="101"/>
      <c r="B453" s="14" t="s">
        <v>15</v>
      </c>
      <c r="C453" s="89"/>
      <c r="D453" s="11">
        <f>SUM(D411+D46)</f>
        <v>431.90000000000003</v>
      </c>
      <c r="E453" s="11">
        <f>SUM(E411+E46)</f>
        <v>336.5</v>
      </c>
    </row>
    <row r="454" spans="1:5" s="44" customFormat="1" ht="12.95" customHeight="1" x14ac:dyDescent="0.25">
      <c r="A454" s="101"/>
      <c r="B454" s="12" t="s">
        <v>21</v>
      </c>
      <c r="C454" s="89"/>
      <c r="D454" s="11">
        <f>SUM(D47)</f>
        <v>0.7</v>
      </c>
      <c r="E454" s="11"/>
    </row>
    <row r="455" spans="1:5" s="44" customFormat="1" ht="12.95" customHeight="1" x14ac:dyDescent="0.25">
      <c r="A455" s="101"/>
      <c r="B455" s="12" t="s">
        <v>10</v>
      </c>
      <c r="C455" s="89"/>
      <c r="D455" s="11">
        <f>SUM(D412+D48)</f>
        <v>60.699999999999996</v>
      </c>
      <c r="E455" s="11"/>
    </row>
    <row r="456" spans="1:5" s="44" customFormat="1" ht="12.95" customHeight="1" x14ac:dyDescent="0.25">
      <c r="A456" s="102"/>
      <c r="B456" s="12" t="s">
        <v>28</v>
      </c>
      <c r="C456" s="99"/>
      <c r="D456" s="15">
        <f>SUM(D49)</f>
        <v>42.6</v>
      </c>
      <c r="E456" s="15"/>
    </row>
    <row r="457" spans="1:5" s="44" customFormat="1" ht="15" customHeight="1" x14ac:dyDescent="0.25">
      <c r="A457" s="89" t="s">
        <v>135</v>
      </c>
      <c r="B457" s="89"/>
      <c r="C457" s="58" t="s">
        <v>29</v>
      </c>
      <c r="D457" s="10">
        <f>SUM(D458:D460)</f>
        <v>1163.1000000000001</v>
      </c>
      <c r="E457" s="76">
        <f>SUM(E458:E460)</f>
        <v>0</v>
      </c>
    </row>
    <row r="458" spans="1:5" s="44" customFormat="1" ht="12.75" customHeight="1" x14ac:dyDescent="0.25">
      <c r="A458" s="100"/>
      <c r="B458" s="12" t="s">
        <v>14</v>
      </c>
      <c r="C458" s="96"/>
      <c r="D458" s="13">
        <f>SUM(D51)</f>
        <v>120.6</v>
      </c>
      <c r="E458" s="13"/>
    </row>
    <row r="459" spans="1:5" s="44" customFormat="1" ht="12.95" customHeight="1" x14ac:dyDescent="0.25">
      <c r="A459" s="101"/>
      <c r="B459" s="12" t="s">
        <v>10</v>
      </c>
      <c r="C459" s="97"/>
      <c r="D459" s="13">
        <f>SUM(D52)</f>
        <v>822.1</v>
      </c>
      <c r="E459" s="13"/>
    </row>
    <row r="460" spans="1:5" s="44" customFormat="1" ht="12.95" customHeight="1" x14ac:dyDescent="0.25">
      <c r="A460" s="102"/>
      <c r="B460" s="12" t="s">
        <v>28</v>
      </c>
      <c r="C460" s="98"/>
      <c r="D460" s="13">
        <f>SUM(D53)</f>
        <v>220.4</v>
      </c>
      <c r="E460" s="13"/>
    </row>
    <row r="461" spans="1:5" s="44" customFormat="1" ht="15" customHeight="1" x14ac:dyDescent="0.25">
      <c r="A461" s="89" t="s">
        <v>136</v>
      </c>
      <c r="B461" s="89"/>
      <c r="C461" s="58" t="s">
        <v>30</v>
      </c>
      <c r="D461" s="10">
        <f>SUM(D462:D467)</f>
        <v>4146.3999999999996</v>
      </c>
      <c r="E461" s="76">
        <f>SUM(E462:E467)</f>
        <v>0</v>
      </c>
    </row>
    <row r="462" spans="1:5" s="44" customFormat="1" ht="12.95" customHeight="1" x14ac:dyDescent="0.25">
      <c r="A462" s="100"/>
      <c r="B462" s="12" t="s">
        <v>14</v>
      </c>
      <c r="C462" s="93"/>
      <c r="D462" s="11">
        <f>SUM(D55)</f>
        <v>639.90000000000009</v>
      </c>
      <c r="E462" s="11"/>
    </row>
    <row r="463" spans="1:5" s="44" customFormat="1" ht="12.95" customHeight="1" x14ac:dyDescent="0.25">
      <c r="A463" s="101"/>
      <c r="B463" s="14" t="s">
        <v>15</v>
      </c>
      <c r="C463" s="89"/>
      <c r="D463" s="11">
        <f t="shared" ref="D463" si="104">SUM(D56)</f>
        <v>449</v>
      </c>
      <c r="E463" s="11"/>
    </row>
    <row r="464" spans="1:5" s="44" customFormat="1" ht="12.95" customHeight="1" x14ac:dyDescent="0.25">
      <c r="A464" s="101"/>
      <c r="B464" s="12" t="s">
        <v>31</v>
      </c>
      <c r="C464" s="89"/>
      <c r="D464" s="11">
        <f t="shared" ref="D464" si="105">SUM(D57)</f>
        <v>920</v>
      </c>
      <c r="E464" s="11"/>
    </row>
    <row r="465" spans="1:5" s="44" customFormat="1" ht="12.95" customHeight="1" x14ac:dyDescent="0.25">
      <c r="A465" s="101"/>
      <c r="B465" s="12" t="s">
        <v>21</v>
      </c>
      <c r="C465" s="89"/>
      <c r="D465" s="11">
        <f t="shared" ref="D465" si="106">SUM(D58)</f>
        <v>113.1</v>
      </c>
      <c r="E465" s="11"/>
    </row>
    <row r="466" spans="1:5" s="44" customFormat="1" ht="12.95" customHeight="1" x14ac:dyDescent="0.25">
      <c r="A466" s="101"/>
      <c r="B466" s="12" t="s">
        <v>153</v>
      </c>
      <c r="C466" s="89"/>
      <c r="D466" s="11">
        <f>SUM(D59)</f>
        <v>1341</v>
      </c>
      <c r="E466" s="11"/>
    </row>
    <row r="467" spans="1:5" s="44" customFormat="1" ht="12.95" customHeight="1" x14ac:dyDescent="0.25">
      <c r="A467" s="102"/>
      <c r="B467" s="12" t="s">
        <v>10</v>
      </c>
      <c r="C467" s="99"/>
      <c r="D467" s="11">
        <f t="shared" ref="D467" si="107">SUM(D60)</f>
        <v>683.4</v>
      </c>
      <c r="E467" s="11"/>
    </row>
    <row r="468" spans="1:5" ht="15" customHeight="1" x14ac:dyDescent="0.25">
      <c r="A468" s="90" t="s">
        <v>137</v>
      </c>
      <c r="B468" s="90"/>
      <c r="C468" s="90"/>
      <c r="D468" s="90"/>
      <c r="E468" s="90"/>
    </row>
    <row r="469" spans="1:5" ht="15" customHeight="1" x14ac:dyDescent="0.25"/>
  </sheetData>
  <mergeCells count="132">
    <mergeCell ref="A458:A460"/>
    <mergeCell ref="A462:A467"/>
    <mergeCell ref="A7:E7"/>
    <mergeCell ref="A61:A68"/>
    <mergeCell ref="C65:C66"/>
    <mergeCell ref="A69:A76"/>
    <mergeCell ref="C73:C74"/>
    <mergeCell ref="A77:A86"/>
    <mergeCell ref="C83:C84"/>
    <mergeCell ref="A11:A13"/>
    <mergeCell ref="A14:A60"/>
    <mergeCell ref="C23:C26"/>
    <mergeCell ref="C28:C31"/>
    <mergeCell ref="C33:C35"/>
    <mergeCell ref="C37:C43"/>
    <mergeCell ref="C45:C49"/>
    <mergeCell ref="C51:C53"/>
    <mergeCell ref="C55:C60"/>
    <mergeCell ref="A113:A120"/>
    <mergeCell ref="C117:C118"/>
    <mergeCell ref="A121:A128"/>
    <mergeCell ref="C125:C126"/>
    <mergeCell ref="C133:C134"/>
    <mergeCell ref="A87:A94"/>
    <mergeCell ref="A137:A144"/>
    <mergeCell ref="C141:C142"/>
    <mergeCell ref="A145:A154"/>
    <mergeCell ref="C151:C152"/>
    <mergeCell ref="A155:A164"/>
    <mergeCell ref="C161:C162"/>
    <mergeCell ref="A213:A220"/>
    <mergeCell ref="C217:C220"/>
    <mergeCell ref="C91:C92"/>
    <mergeCell ref="A95:A102"/>
    <mergeCell ref="C99:C100"/>
    <mergeCell ref="A103:A112"/>
    <mergeCell ref="C109:C110"/>
    <mergeCell ref="A129:A136"/>
    <mergeCell ref="A165:A169"/>
    <mergeCell ref="C167:C169"/>
    <mergeCell ref="A170:A177"/>
    <mergeCell ref="C174:C177"/>
    <mergeCell ref="A186:A193"/>
    <mergeCell ref="C190:C193"/>
    <mergeCell ref="A194:A203"/>
    <mergeCell ref="C199:C203"/>
    <mergeCell ref="C209:C212"/>
    <mergeCell ref="A204:A212"/>
    <mergeCell ref="A221:A228"/>
    <mergeCell ref="A178:A185"/>
    <mergeCell ref="C182:C185"/>
    <mergeCell ref="A255:A263"/>
    <mergeCell ref="C259:C263"/>
    <mergeCell ref="C241:C245"/>
    <mergeCell ref="A246:A254"/>
    <mergeCell ref="C250:C254"/>
    <mergeCell ref="A237:A245"/>
    <mergeCell ref="C225:C228"/>
    <mergeCell ref="A229:A236"/>
    <mergeCell ref="C233:C236"/>
    <mergeCell ref="A290:A298"/>
    <mergeCell ref="A299:A306"/>
    <mergeCell ref="A307:A315"/>
    <mergeCell ref="C294:C298"/>
    <mergeCell ref="A264:A272"/>
    <mergeCell ref="C268:C272"/>
    <mergeCell ref="A273:A280"/>
    <mergeCell ref="C277:C280"/>
    <mergeCell ref="A281:A289"/>
    <mergeCell ref="C285:C289"/>
    <mergeCell ref="C311:C315"/>
    <mergeCell ref="C303:C306"/>
    <mergeCell ref="A333:A338"/>
    <mergeCell ref="C335:C338"/>
    <mergeCell ref="A339:A343"/>
    <mergeCell ref="C341:C343"/>
    <mergeCell ref="A344:A348"/>
    <mergeCell ref="C346:C348"/>
    <mergeCell ref="A316:A323"/>
    <mergeCell ref="C320:C321"/>
    <mergeCell ref="A324:A327"/>
    <mergeCell ref="C326:C327"/>
    <mergeCell ref="A328:A332"/>
    <mergeCell ref="C330:C332"/>
    <mergeCell ref="C366:C368"/>
    <mergeCell ref="A369:A373"/>
    <mergeCell ref="C371:C373"/>
    <mergeCell ref="A374:A378"/>
    <mergeCell ref="C376:C378"/>
    <mergeCell ref="A364:A368"/>
    <mergeCell ref="A349:A353"/>
    <mergeCell ref="C351:C353"/>
    <mergeCell ref="A354:A358"/>
    <mergeCell ref="C356:C358"/>
    <mergeCell ref="A359:A363"/>
    <mergeCell ref="C361:C363"/>
    <mergeCell ref="A394:A398"/>
    <mergeCell ref="C396:C398"/>
    <mergeCell ref="A399:A408"/>
    <mergeCell ref="C403:C408"/>
    <mergeCell ref="A409:A412"/>
    <mergeCell ref="C411:C412"/>
    <mergeCell ref="A379:A383"/>
    <mergeCell ref="C381:C383"/>
    <mergeCell ref="A384:A388"/>
    <mergeCell ref="C386:C388"/>
    <mergeCell ref="A389:A393"/>
    <mergeCell ref="C391:C393"/>
    <mergeCell ref="A451:B451"/>
    <mergeCell ref="A457:B457"/>
    <mergeCell ref="A461:B461"/>
    <mergeCell ref="A468:E468"/>
    <mergeCell ref="A413:B413"/>
    <mergeCell ref="A414:B414"/>
    <mergeCell ref="A422:B422"/>
    <mergeCell ref="A430:B430"/>
    <mergeCell ref="A437:B437"/>
    <mergeCell ref="A442:B442"/>
    <mergeCell ref="C415:C421"/>
    <mergeCell ref="C423:C429"/>
    <mergeCell ref="C431:C436"/>
    <mergeCell ref="C438:C441"/>
    <mergeCell ref="C443:C450"/>
    <mergeCell ref="C452:C456"/>
    <mergeCell ref="C458:C460"/>
    <mergeCell ref="C462:C467"/>
    <mergeCell ref="A415:A421"/>
    <mergeCell ref="A423:A429"/>
    <mergeCell ref="A431:A436"/>
    <mergeCell ref="A438:A441"/>
    <mergeCell ref="A443:A450"/>
    <mergeCell ref="A452:A456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2022-09-15T10:47:16Z</cp:lastPrinted>
  <dcterms:created xsi:type="dcterms:W3CDTF">2021-07-29T06:19:49Z</dcterms:created>
  <dcterms:modified xsi:type="dcterms:W3CDTF">2022-09-15T10:47:21Z</dcterms:modified>
</cp:coreProperties>
</file>