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1-06-29\"/>
    </mc:Choice>
  </mc:AlternateContent>
  <bookViews>
    <workbookView xWindow="0" yWindow="0" windowWidth="28590" windowHeight="12030"/>
  </bookViews>
  <sheets>
    <sheet name="Lapas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0" i="1" l="1"/>
  <c r="G360" i="1"/>
  <c r="E48" i="1"/>
  <c r="F48" i="1"/>
  <c r="E23" i="1"/>
  <c r="F23" i="1"/>
  <c r="E330" i="1"/>
  <c r="F271" i="1"/>
  <c r="F175" i="1"/>
  <c r="F189" i="1"/>
  <c r="F162" i="1"/>
  <c r="G357" i="1"/>
  <c r="E121" i="1"/>
  <c r="E31" i="1"/>
  <c r="G31" i="1"/>
  <c r="G36" i="1"/>
  <c r="E40" i="1"/>
  <c r="E267" i="1"/>
  <c r="E297" i="1"/>
  <c r="E316" i="1"/>
  <c r="E311" i="1"/>
  <c r="E271" i="1"/>
  <c r="E287" i="1"/>
  <c r="E209" i="1" l="1"/>
  <c r="E334" i="1"/>
  <c r="G346" i="1"/>
  <c r="D346" i="1" s="1"/>
  <c r="D19" i="1"/>
  <c r="E385" i="1" l="1"/>
  <c r="D385" i="1" s="1"/>
  <c r="F385" i="1"/>
  <c r="D44" i="1"/>
  <c r="D338" i="1"/>
  <c r="G365" i="1"/>
  <c r="D365" i="1" s="1"/>
  <c r="D30" i="1"/>
  <c r="E345" i="1" l="1"/>
  <c r="D345" i="1" s="1"/>
  <c r="D18" i="1"/>
  <c r="F357" i="1"/>
  <c r="E354" i="1"/>
  <c r="F354" i="1"/>
  <c r="D231" i="1"/>
  <c r="D225" i="1"/>
  <c r="D194" i="1"/>
  <c r="D187" i="1"/>
  <c r="D174" i="1"/>
  <c r="D143" i="1"/>
  <c r="G362" i="1" l="1"/>
  <c r="G363" i="1"/>
  <c r="E371" i="1"/>
  <c r="D371" i="1" s="1"/>
  <c r="G371" i="1"/>
  <c r="D354" i="1"/>
  <c r="D237" i="1"/>
  <c r="D219" i="1"/>
  <c r="D135" i="1"/>
  <c r="D151" i="1"/>
  <c r="D159" i="1"/>
  <c r="D33" i="1"/>
  <c r="E353" i="1" l="1"/>
  <c r="F353" i="1"/>
  <c r="G285" i="1"/>
  <c r="F285" i="1"/>
  <c r="E285" i="1"/>
  <c r="G276" i="1"/>
  <c r="D285" i="1" l="1"/>
  <c r="F318" i="1" l="1"/>
  <c r="F313" i="1"/>
  <c r="F308" i="1"/>
  <c r="F303" i="1"/>
  <c r="E359" i="1" l="1"/>
  <c r="F359" i="1"/>
  <c r="G359" i="1"/>
  <c r="E362" i="1"/>
  <c r="F362" i="1"/>
  <c r="G366" i="1"/>
  <c r="E366" i="1"/>
  <c r="F366" i="1"/>
  <c r="E364" i="1"/>
  <c r="F364" i="1"/>
  <c r="E374" i="1"/>
  <c r="F373" i="1"/>
  <c r="G373" i="1"/>
  <c r="E373" i="1"/>
  <c r="E370" i="1"/>
  <c r="F370" i="1"/>
  <c r="G372" i="1"/>
  <c r="G369" i="1"/>
  <c r="G106" i="1"/>
  <c r="G91" i="1"/>
  <c r="G86" i="1"/>
  <c r="G81" i="1"/>
  <c r="G76" i="1"/>
  <c r="G61" i="1"/>
  <c r="E379" i="1"/>
  <c r="F379" i="1"/>
  <c r="G379" i="1"/>
  <c r="E376" i="1"/>
  <c r="F376" i="1"/>
  <c r="E377" i="1"/>
  <c r="F377" i="1"/>
  <c r="E378" i="1"/>
  <c r="F378" i="1"/>
  <c r="E380" i="1"/>
  <c r="F380" i="1"/>
  <c r="E381" i="1"/>
  <c r="F381" i="1"/>
  <c r="G376" i="1"/>
  <c r="D39" i="1"/>
  <c r="E387" i="1"/>
  <c r="E386" i="1"/>
  <c r="E384" i="1"/>
  <c r="F384" i="1"/>
  <c r="F383" i="1"/>
  <c r="E383" i="1"/>
  <c r="D46" i="1"/>
  <c r="D337" i="1"/>
  <c r="E390" i="1"/>
  <c r="F390" i="1"/>
  <c r="F389" i="1" s="1"/>
  <c r="G390" i="1"/>
  <c r="D48" i="1"/>
  <c r="E398" i="1"/>
  <c r="G398" i="1"/>
  <c r="G397" i="1"/>
  <c r="G396" i="1"/>
  <c r="E395" i="1"/>
  <c r="E394" i="1"/>
  <c r="F394" i="1"/>
  <c r="G394" i="1"/>
  <c r="D53" i="1"/>
  <c r="D52" i="1"/>
  <c r="F361" i="1" l="1"/>
  <c r="D390" i="1"/>
  <c r="D265" i="1"/>
  <c r="D326" i="1"/>
  <c r="D315" i="1"/>
  <c r="G299" i="1"/>
  <c r="E299" i="1"/>
  <c r="F299" i="1"/>
  <c r="D300" i="1"/>
  <c r="D296" i="1"/>
  <c r="D286" i="1"/>
  <c r="D287" i="1"/>
  <c r="E276" i="1"/>
  <c r="F276" i="1"/>
  <c r="D277" i="1"/>
  <c r="D270" i="1"/>
  <c r="E360" i="1"/>
  <c r="E357" i="1"/>
  <c r="E356" i="1"/>
  <c r="F356" i="1"/>
  <c r="E355" i="1"/>
  <c r="F355" i="1"/>
  <c r="D161" i="1"/>
  <c r="D168" i="1"/>
  <c r="D145" i="1"/>
  <c r="D153" i="1"/>
  <c r="D137" i="1"/>
  <c r="D123" i="1"/>
  <c r="D355" i="1" l="1"/>
  <c r="D356" i="1"/>
  <c r="D357" i="1"/>
  <c r="D136" i="1" l="1"/>
  <c r="D134" i="1"/>
  <c r="D129" i="1"/>
  <c r="D128" i="1"/>
  <c r="D122" i="1"/>
  <c r="D121" i="1"/>
  <c r="G358" i="1"/>
  <c r="E352" i="1"/>
  <c r="F352" i="1"/>
  <c r="D352" i="1" l="1"/>
  <c r="D353" i="1"/>
  <c r="D358" i="1"/>
  <c r="E351" i="1" l="1"/>
  <c r="F351" i="1"/>
  <c r="G351" i="1"/>
  <c r="G323" i="1"/>
  <c r="F323" i="1"/>
  <c r="E323" i="1"/>
  <c r="G313" i="1"/>
  <c r="E313" i="1"/>
  <c r="F294" i="1"/>
  <c r="G294" i="1"/>
  <c r="E294" i="1"/>
  <c r="F289" i="1"/>
  <c r="G289" i="1"/>
  <c r="E289" i="1"/>
  <c r="E349" i="1"/>
  <c r="E348" i="1"/>
  <c r="F348" i="1"/>
  <c r="G348" i="1"/>
  <c r="G347" i="1"/>
  <c r="E344" i="1"/>
  <c r="F344" i="1"/>
  <c r="E343" i="1"/>
  <c r="G343" i="1"/>
  <c r="D22" i="1"/>
  <c r="D16" i="1"/>
  <c r="D17" i="1"/>
  <c r="D20" i="1"/>
  <c r="D118" i="1"/>
  <c r="D347" i="1" l="1"/>
  <c r="D344" i="1"/>
  <c r="D313" i="1"/>
  <c r="D323" i="1"/>
  <c r="D23" i="1"/>
  <c r="D182" i="1" l="1"/>
  <c r="D176" i="1"/>
  <c r="D41" i="1" l="1"/>
  <c r="D340" i="1" l="1"/>
  <c r="E318" i="1"/>
  <c r="D321" i="1"/>
  <c r="E308" i="1"/>
  <c r="E303" i="1"/>
  <c r="D306" i="1"/>
  <c r="D311" i="1"/>
  <c r="D292" i="1"/>
  <c r="D267" i="1"/>
  <c r="D252" i="1"/>
  <c r="D239" i="1"/>
  <c r="D221" i="1"/>
  <c r="D214" i="1"/>
  <c r="D208" i="1"/>
  <c r="D202" i="1"/>
  <c r="D196" i="1"/>
  <c r="D189" i="1"/>
  <c r="D162" i="1"/>
  <c r="D154" i="1"/>
  <c r="D146" i="1"/>
  <c r="D40" i="1" l="1"/>
  <c r="D28" i="1"/>
  <c r="D379" i="1" l="1"/>
  <c r="D333" i="1"/>
  <c r="G392" i="1" l="1"/>
  <c r="G116" i="1" l="1"/>
  <c r="G132" i="1" l="1"/>
  <c r="D396" i="1" l="1"/>
  <c r="E156" i="1"/>
  <c r="F156" i="1"/>
  <c r="G156" i="1"/>
  <c r="E251" i="1"/>
  <c r="F251" i="1"/>
  <c r="G251" i="1"/>
  <c r="D254" i="1"/>
  <c r="D373" i="1" l="1"/>
  <c r="D274" i="1" l="1"/>
  <c r="D359" i="1" l="1"/>
  <c r="E342" i="1" l="1"/>
  <c r="E223" i="1"/>
  <c r="F223" i="1"/>
  <c r="G223" i="1"/>
  <c r="D224" i="1"/>
  <c r="D166" i="1"/>
  <c r="E280" i="1" l="1"/>
  <c r="F280" i="1"/>
  <c r="G280" i="1"/>
  <c r="D282" i="1"/>
  <c r="E269" i="1"/>
  <c r="F269" i="1"/>
  <c r="G269" i="1"/>
  <c r="D273" i="1"/>
  <c r="D275" i="1"/>
  <c r="D51" i="1"/>
  <c r="D34" i="1"/>
  <c r="E13" i="1" l="1"/>
  <c r="F13" i="1"/>
  <c r="G13" i="1"/>
  <c r="D14" i="1"/>
  <c r="E15" i="1"/>
  <c r="F15" i="1"/>
  <c r="G15" i="1"/>
  <c r="D21" i="1"/>
  <c r="D24" i="1"/>
  <c r="D25" i="1"/>
  <c r="D26" i="1"/>
  <c r="D27" i="1"/>
  <c r="D29" i="1"/>
  <c r="D31" i="1"/>
  <c r="D32" i="1"/>
  <c r="D35" i="1"/>
  <c r="D36" i="1"/>
  <c r="D37" i="1"/>
  <c r="D38" i="1"/>
  <c r="D42" i="1"/>
  <c r="D43" i="1"/>
  <c r="D45" i="1"/>
  <c r="D47" i="1"/>
  <c r="D49" i="1"/>
  <c r="D50" i="1"/>
  <c r="D54" i="1"/>
  <c r="D55" i="1"/>
  <c r="E56" i="1"/>
  <c r="F56" i="1"/>
  <c r="G56" i="1"/>
  <c r="D57" i="1"/>
  <c r="D58" i="1"/>
  <c r="D59" i="1"/>
  <c r="D60" i="1"/>
  <c r="E61" i="1"/>
  <c r="F61" i="1"/>
  <c r="D62" i="1"/>
  <c r="D63" i="1"/>
  <c r="D64" i="1"/>
  <c r="D65" i="1"/>
  <c r="E66" i="1"/>
  <c r="F66" i="1"/>
  <c r="G66" i="1"/>
  <c r="D67" i="1"/>
  <c r="D68" i="1"/>
  <c r="D69" i="1"/>
  <c r="D70" i="1"/>
  <c r="E71" i="1"/>
  <c r="F71" i="1"/>
  <c r="G71" i="1"/>
  <c r="D72" i="1"/>
  <c r="D73" i="1"/>
  <c r="D74" i="1"/>
  <c r="D75" i="1"/>
  <c r="E76" i="1"/>
  <c r="F76" i="1"/>
  <c r="D77" i="1"/>
  <c r="D78" i="1"/>
  <c r="D79" i="1"/>
  <c r="D80" i="1"/>
  <c r="E81" i="1"/>
  <c r="F81" i="1"/>
  <c r="D82" i="1"/>
  <c r="D83" i="1"/>
  <c r="D84" i="1"/>
  <c r="D85" i="1"/>
  <c r="E86" i="1"/>
  <c r="F86" i="1"/>
  <c r="D87" i="1"/>
  <c r="D88" i="1"/>
  <c r="D89" i="1"/>
  <c r="D90" i="1"/>
  <c r="E91" i="1"/>
  <c r="F91" i="1"/>
  <c r="D92" i="1"/>
  <c r="D93" i="1"/>
  <c r="D94" i="1"/>
  <c r="D95" i="1"/>
  <c r="E96" i="1"/>
  <c r="F96" i="1"/>
  <c r="G96" i="1"/>
  <c r="D97" i="1"/>
  <c r="D98" i="1"/>
  <c r="D99" i="1"/>
  <c r="D100" i="1"/>
  <c r="E101" i="1"/>
  <c r="F101" i="1"/>
  <c r="G101" i="1"/>
  <c r="D102" i="1"/>
  <c r="D103" i="1"/>
  <c r="D104" i="1"/>
  <c r="D105" i="1"/>
  <c r="E106" i="1"/>
  <c r="F106" i="1"/>
  <c r="D107" i="1"/>
  <c r="D108" i="1"/>
  <c r="D109" i="1"/>
  <c r="D110" i="1"/>
  <c r="E111" i="1"/>
  <c r="F111" i="1"/>
  <c r="G111" i="1"/>
  <c r="D112" i="1"/>
  <c r="D113" i="1"/>
  <c r="D114" i="1"/>
  <c r="D115" i="1"/>
  <c r="E116" i="1"/>
  <c r="F116" i="1"/>
  <c r="D117" i="1"/>
  <c r="E119" i="1"/>
  <c r="F119" i="1"/>
  <c r="G119" i="1"/>
  <c r="D120" i="1"/>
  <c r="D124" i="1"/>
  <c r="D125" i="1"/>
  <c r="E126" i="1"/>
  <c r="F126" i="1"/>
  <c r="G126" i="1"/>
  <c r="D127" i="1"/>
  <c r="D130" i="1"/>
  <c r="D131" i="1"/>
  <c r="E132" i="1"/>
  <c r="F132" i="1"/>
  <c r="D133" i="1"/>
  <c r="D138" i="1"/>
  <c r="D139" i="1"/>
  <c r="E140" i="1"/>
  <c r="F140" i="1"/>
  <c r="G140" i="1"/>
  <c r="D141" i="1"/>
  <c r="D142" i="1"/>
  <c r="D144" i="1"/>
  <c r="D147" i="1"/>
  <c r="E148" i="1"/>
  <c r="F148" i="1"/>
  <c r="G148" i="1"/>
  <c r="D149" i="1"/>
  <c r="D150" i="1"/>
  <c r="D152" i="1"/>
  <c r="D155" i="1"/>
  <c r="D157" i="1"/>
  <c r="D158" i="1"/>
  <c r="D160" i="1"/>
  <c r="D163" i="1"/>
  <c r="E164" i="1"/>
  <c r="F164" i="1"/>
  <c r="G164" i="1"/>
  <c r="D165" i="1"/>
  <c r="D167" i="1"/>
  <c r="D169" i="1"/>
  <c r="D170" i="1"/>
  <c r="E171" i="1"/>
  <c r="F171" i="1"/>
  <c r="G171" i="1"/>
  <c r="D172" i="1"/>
  <c r="D173" i="1"/>
  <c r="D175" i="1"/>
  <c r="D177" i="1"/>
  <c r="E178" i="1"/>
  <c r="F178" i="1"/>
  <c r="G178" i="1"/>
  <c r="D179" i="1"/>
  <c r="D180" i="1"/>
  <c r="D181" i="1"/>
  <c r="D183" i="1"/>
  <c r="E184" i="1"/>
  <c r="F184" i="1"/>
  <c r="G184" i="1"/>
  <c r="D185" i="1"/>
  <c r="D186" i="1"/>
  <c r="D188" i="1"/>
  <c r="D190" i="1"/>
  <c r="E191" i="1"/>
  <c r="F191" i="1"/>
  <c r="G191" i="1"/>
  <c r="D192" i="1"/>
  <c r="D193" i="1"/>
  <c r="D195" i="1"/>
  <c r="D197" i="1"/>
  <c r="E198" i="1"/>
  <c r="F198" i="1"/>
  <c r="G198" i="1"/>
  <c r="D199" i="1"/>
  <c r="D200" i="1"/>
  <c r="D201" i="1"/>
  <c r="D203" i="1"/>
  <c r="E204" i="1"/>
  <c r="F204" i="1"/>
  <c r="G204" i="1"/>
  <c r="D205" i="1"/>
  <c r="D206" i="1"/>
  <c r="D207" i="1"/>
  <c r="D209" i="1"/>
  <c r="E210" i="1"/>
  <c r="F210" i="1"/>
  <c r="G210" i="1"/>
  <c r="D211" i="1"/>
  <c r="D212" i="1"/>
  <c r="D213" i="1"/>
  <c r="D215" i="1"/>
  <c r="E216" i="1"/>
  <c r="F216" i="1"/>
  <c r="G216" i="1"/>
  <c r="D217" i="1"/>
  <c r="D218" i="1"/>
  <c r="D220" i="1"/>
  <c r="D222" i="1"/>
  <c r="D226" i="1"/>
  <c r="D227" i="1"/>
  <c r="D228" i="1"/>
  <c r="E229" i="1"/>
  <c r="F229" i="1"/>
  <c r="G229" i="1"/>
  <c r="D230" i="1"/>
  <c r="D232" i="1"/>
  <c r="D233" i="1"/>
  <c r="D234" i="1"/>
  <c r="E235" i="1"/>
  <c r="F235" i="1"/>
  <c r="G235" i="1"/>
  <c r="D236" i="1"/>
  <c r="D238" i="1"/>
  <c r="D240" i="1"/>
  <c r="E241" i="1"/>
  <c r="F241" i="1"/>
  <c r="G241" i="1"/>
  <c r="D242" i="1"/>
  <c r="D243" i="1"/>
  <c r="D244" i="1"/>
  <c r="D245" i="1"/>
  <c r="E246" i="1"/>
  <c r="F246" i="1"/>
  <c r="G246" i="1"/>
  <c r="D247" i="1"/>
  <c r="D248" i="1"/>
  <c r="D249" i="1"/>
  <c r="D250" i="1"/>
  <c r="D253" i="1"/>
  <c r="E255" i="1"/>
  <c r="F255" i="1"/>
  <c r="G255" i="1"/>
  <c r="D256" i="1"/>
  <c r="D257" i="1"/>
  <c r="E258" i="1"/>
  <c r="F258" i="1"/>
  <c r="G258" i="1"/>
  <c r="D259" i="1"/>
  <c r="D260" i="1"/>
  <c r="D261" i="1"/>
  <c r="D262" i="1"/>
  <c r="E263" i="1"/>
  <c r="F263" i="1"/>
  <c r="G263" i="1"/>
  <c r="D264" i="1"/>
  <c r="D266" i="1"/>
  <c r="D268" i="1"/>
  <c r="D271" i="1"/>
  <c r="D272" i="1"/>
  <c r="D276" i="1"/>
  <c r="D278" i="1"/>
  <c r="D279" i="1"/>
  <c r="D280" i="1"/>
  <c r="D281" i="1"/>
  <c r="D283" i="1"/>
  <c r="D284" i="1"/>
  <c r="D288" i="1"/>
  <c r="D290" i="1"/>
  <c r="D291" i="1"/>
  <c r="D293" i="1"/>
  <c r="D295" i="1"/>
  <c r="D297" i="1"/>
  <c r="D298" i="1"/>
  <c r="D301" i="1"/>
  <c r="D302" i="1"/>
  <c r="G303" i="1"/>
  <c r="D304" i="1"/>
  <c r="D305" i="1"/>
  <c r="D307" i="1"/>
  <c r="G308" i="1"/>
  <c r="D309" i="1"/>
  <c r="D310" i="1"/>
  <c r="D312" i="1"/>
  <c r="D314" i="1"/>
  <c r="D316" i="1"/>
  <c r="D317" i="1"/>
  <c r="G318" i="1"/>
  <c r="D319" i="1"/>
  <c r="D320" i="1"/>
  <c r="D322" i="1"/>
  <c r="D324" i="1"/>
  <c r="D325" i="1"/>
  <c r="D327" i="1"/>
  <c r="E328" i="1"/>
  <c r="F328" i="1"/>
  <c r="G328" i="1"/>
  <c r="D329" i="1"/>
  <c r="D330" i="1"/>
  <c r="D331" i="1"/>
  <c r="D332" i="1"/>
  <c r="D334" i="1"/>
  <c r="E335" i="1"/>
  <c r="F335" i="1"/>
  <c r="G335" i="1"/>
  <c r="D336" i="1"/>
  <c r="D339" i="1"/>
  <c r="D349" i="1"/>
  <c r="E367" i="1"/>
  <c r="G367" i="1"/>
  <c r="D369" i="1"/>
  <c r="F368" i="1"/>
  <c r="D374" i="1"/>
  <c r="D376" i="1"/>
  <c r="D380" i="1"/>
  <c r="D381" i="1"/>
  <c r="D384" i="1"/>
  <c r="E388" i="1"/>
  <c r="E391" i="1"/>
  <c r="G391" i="1"/>
  <c r="E392" i="1"/>
  <c r="F393" i="1"/>
  <c r="D397" i="1"/>
  <c r="D398" i="1"/>
  <c r="G361" i="1" l="1"/>
  <c r="E361" i="1"/>
  <c r="D388" i="1"/>
  <c r="G389" i="1"/>
  <c r="E389" i="1"/>
  <c r="D370" i="1"/>
  <c r="G368" i="1"/>
  <c r="D366" i="1"/>
  <c r="D299" i="1"/>
  <c r="D263" i="1"/>
  <c r="D246" i="1"/>
  <c r="D229" i="1"/>
  <c r="D223" i="1"/>
  <c r="D216" i="1"/>
  <c r="D351" i="1"/>
  <c r="D164" i="1"/>
  <c r="D148" i="1"/>
  <c r="D132" i="1"/>
  <c r="D86" i="1"/>
  <c r="D66" i="1"/>
  <c r="D140" i="1"/>
  <c r="D303" i="1"/>
  <c r="D367" i="1"/>
  <c r="D91" i="1"/>
  <c r="D241" i="1"/>
  <c r="D191" i="1"/>
  <c r="D119" i="1"/>
  <c r="D255" i="1"/>
  <c r="D251" i="1"/>
  <c r="D235" i="1"/>
  <c r="D210" i="1"/>
  <c r="D184" i="1"/>
  <c r="D171" i="1"/>
  <c r="D360" i="1"/>
  <c r="D383" i="1"/>
  <c r="D328" i="1"/>
  <c r="D308" i="1"/>
  <c r="D111" i="1"/>
  <c r="D106" i="1"/>
  <c r="D71" i="1"/>
  <c r="D372" i="1"/>
  <c r="D348" i="1"/>
  <c r="D392" i="1"/>
  <c r="D387" i="1"/>
  <c r="F382" i="1"/>
  <c r="D363" i="1"/>
  <c r="D362" i="1"/>
  <c r="F375" i="1"/>
  <c r="D377" i="1"/>
  <c r="D378" i="1"/>
  <c r="D364" i="1"/>
  <c r="D15" i="1"/>
  <c r="F342" i="1"/>
  <c r="D395" i="1"/>
  <c r="E393" i="1"/>
  <c r="D386" i="1"/>
  <c r="D335" i="1"/>
  <c r="D318" i="1"/>
  <c r="D198" i="1"/>
  <c r="D178" i="1"/>
  <c r="D156" i="1"/>
  <c r="D96" i="1"/>
  <c r="D76" i="1"/>
  <c r="D56" i="1"/>
  <c r="E368" i="1"/>
  <c r="F350" i="1"/>
  <c r="D294" i="1"/>
  <c r="D289" i="1"/>
  <c r="D269" i="1"/>
  <c r="D258" i="1"/>
  <c r="D204" i="1"/>
  <c r="D126" i="1"/>
  <c r="D116" i="1"/>
  <c r="D101" i="1"/>
  <c r="D81" i="1"/>
  <c r="D61" i="1"/>
  <c r="D13" i="1"/>
  <c r="G393" i="1"/>
  <c r="D394" i="1"/>
  <c r="D391" i="1"/>
  <c r="E382" i="1"/>
  <c r="G382" i="1"/>
  <c r="E375" i="1"/>
  <c r="G375" i="1"/>
  <c r="G350" i="1"/>
  <c r="E350" i="1"/>
  <c r="G342" i="1"/>
  <c r="D343" i="1"/>
  <c r="F341" i="1" l="1"/>
  <c r="D342" i="1"/>
  <c r="D389" i="1"/>
  <c r="D375" i="1"/>
  <c r="D382" i="1"/>
  <c r="E341" i="1"/>
  <c r="D368" i="1"/>
  <c r="D350" i="1"/>
  <c r="D361" i="1"/>
  <c r="G341" i="1"/>
  <c r="D393" i="1"/>
  <c r="D341" i="1" l="1"/>
</calcChain>
</file>

<file path=xl/sharedStrings.xml><?xml version="1.0" encoding="utf-8"?>
<sst xmlns="http://schemas.openxmlformats.org/spreadsheetml/2006/main" count="578" uniqueCount="157">
  <si>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</si>
  <si>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</si>
  <si>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</si>
  <si>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</si>
  <si>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</si>
  <si>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</si>
  <si>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</si>
  <si>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</si>
  <si>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</si>
  <si>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</si>
  <si>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</si>
  <si>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</si>
  <si>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</si>
  <si>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</si>
  <si>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</si>
  <si>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</si>
  <si>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</si>
  <si>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</si>
  <si>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</si>
  <si>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įstaigos pajamų lėšos</t>
  </si>
  <si>
    <t xml:space="preserve">valstybinėms (valstybės perduotoms savivaldybėms) funkcijoms atlikti </t>
  </si>
  <si>
    <t xml:space="preserve">ES finansinės paramos lėšos </t>
  </si>
  <si>
    <t>02</t>
  </si>
  <si>
    <t xml:space="preserve">ES finansinės paramos lėšos (NVŠ) </t>
  </si>
  <si>
    <t>03</t>
  </si>
  <si>
    <t>04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</si>
  <si>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</si>
  <si>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</si>
  <si>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</si>
  <si>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</si>
  <si>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</si>
  <si>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</si>
  <si>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</si>
  <si>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</si>
  <si>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</si>
  <si>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</si>
  <si>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</si>
  <si>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</si>
  <si>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</si>
  <si>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</si>
  <si>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</si>
  <si>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</si>
  <si>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</si>
  <si>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</si>
  <si>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</si>
  <si>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</si>
  <si>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</si>
  <si>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</si>
  <si>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</si>
  <si>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</si>
  <si>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</si>
  <si>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</si>
  <si>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</si>
  <si>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</si>
  <si>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</si>
  <si>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</si>
  <si>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</si>
  <si>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</si>
  <si>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</si>
  <si>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</si>
  <si>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</si>
  <si>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</si>
  <si>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</si>
  <si>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</si>
  <si>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</si>
  <si>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</si>
  <si>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</si>
  <si>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</si>
  <si>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</si>
  <si>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</si>
  <si>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</si>
  <si>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</si>
  <si>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</si>
  <si>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24.</t>
  </si>
  <si>
    <t>Dembavos progimnazija, iš viso</t>
  </si>
  <si>
    <t>25.</t>
  </si>
  <si>
    <t>26.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</si>
  <si>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</si>
  <si>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</si>
  <si>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</si>
  <si>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</si>
  <si>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</si>
  <si>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</si>
  <si>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</si>
  <si>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</si>
  <si>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</si>
  <si>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</si>
  <si>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</si>
  <si>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</si>
  <si>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</si>
  <si>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</si>
  <si>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</si>
  <si>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„Smalsutis“, iš viso</t>
  </si>
  <si>
    <t>36.</t>
  </si>
  <si>
    <t>Krekenavos lopšelis-darželis „Sigutė“, iš viso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</si>
  <si>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</si>
  <si>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</si>
  <si>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</si>
  <si>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</si>
  <si>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</si>
  <si>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</si>
  <si>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Velžio lopšelis-darželis „Šypsenėlė“, iš viso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</si>
  <si>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</si>
  <si>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</si>
  <si>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</si>
  <si>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</si>
  <si>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</si>
  <si>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</si>
  <si>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</si>
  <si>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</si>
  <si>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</si>
  <si>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</si>
  <si>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</si>
  <si>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</si>
  <si>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</si>
  <si>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</si>
  <si>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</si>
  <si>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</si>
  <si>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</si>
  <si>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</si>
  <si>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</si>
  <si>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</si>
  <si>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</si>
  <si>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</si>
  <si>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</si>
  <si>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</si>
  <si>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</si>
  <si>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</si>
  <si>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</si>
  <si>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</si>
  <si>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</si>
  <si>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</si>
  <si>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</si>
  <si>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</si>
  <si>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</si>
  <si>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</si>
  <si>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</si>
  <si>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</si>
  <si>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</si>
  <si>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</si>
  <si>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</si>
  <si>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</si>
  <si>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</si>
  <si>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mokymo lėšos</t>
  </si>
  <si>
    <t>31.</t>
  </si>
  <si>
    <t>skolintos lėšos</t>
  </si>
  <si>
    <t xml:space="preserve">ES finansinės paramos lėšos(NVŠ) </t>
  </si>
  <si>
    <t>PANEVĖŽIO RAJONO SAVIVALDYBĖS 2021 METŲ ASIGNAVIMAI PAGAL PROGRAMAS</t>
  </si>
  <si>
    <t>tikslinės valstybės biudžeto lėšos</t>
  </si>
  <si>
    <t>valstybės biudžeto lėšos projektams</t>
  </si>
  <si>
    <t>Vyriausybės rezervo lėšos</t>
  </si>
  <si>
    <t>valstybės biudžeto lėšos, skirtos COVID-19 padariniams likviduoti</t>
  </si>
  <si>
    <t>valstybės biudžeto tikslinės paskirties lėšos</t>
  </si>
  <si>
    <t>valstybės investicijų programa</t>
  </si>
  <si>
    <t>valstybės lėšos keliams</t>
  </si>
  <si>
    <t>Biudžeto pajamų mažėjimui kompensuoti (Bendros dot.komp.)</t>
  </si>
  <si>
    <t>2021 m. birželio 29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</si>
</sst>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8"/>
      <color indexed="1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sz val="8"/>
      <color rgb="FFFF0000"/>
      <name val="Arial"/>
      <family val="2"/>
      <charset val="186"/>
    </font>
    <font>
      <i/>
      <sz val="10"/>
      <color theme="1"/>
      <name val="Times New Roman"/>
      <family val="1"/>
      <charset val="186"/>
    </font>
    <font>
      <i/>
      <sz val="10"/>
      <name val="Times New Roman"/>
      <family val="1"/>
    </font>
    <font>
      <i/>
      <sz val="10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theme="0"/>
        <bgColor indexed="26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12" fillId="2" borderId="0"/>
  </cellStyleXfs>
  <cellXfs count="104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7" fillId="3" borderId="2" xfId="2" applyNumberFormat="1" applyFont="1" applyFill="1" applyBorder="1" applyAlignment="1" applyProtection="1">
      <alignment horizontal="left" vertical="center"/>
    </xf>
    <xf numFmtId="49" fontId="9" fillId="3" borderId="2" xfId="2" applyNumberFormat="1" applyFont="1" applyFill="1" applyBorder="1" applyAlignment="1" applyProtection="1">
      <alignment horizontal="left" vertical="center"/>
    </xf>
    <xf numFmtId="164" fontId="7" fillId="3" borderId="2" xfId="2" applyNumberFormat="1" applyFont="1" applyFill="1" applyBorder="1" applyAlignment="1" applyProtection="1">
      <alignment horizontal="right" vertical="center"/>
    </xf>
    <xf numFmtId="0" fontId="1" fillId="3" borderId="0" xfId="1" applyFill="1"/>
    <xf numFmtId="0" fontId="2" fillId="3" borderId="0" xfId="1" applyFont="1" applyFill="1"/>
    <xf numFmtId="0" fontId="10" fillId="3" borderId="2" xfId="1" applyFont="1" applyFill="1" applyBorder="1" applyAlignment="1">
      <alignment horizontal="right"/>
    </xf>
    <xf numFmtId="164" fontId="10" fillId="3" borderId="2" xfId="1" applyNumberFormat="1" applyFont="1" applyFill="1" applyBorder="1"/>
    <xf numFmtId="0" fontId="7" fillId="3" borderId="2" xfId="1" applyFont="1" applyFill="1" applyBorder="1" applyAlignment="1">
      <alignment horizontal="left" vertical="center"/>
    </xf>
    <xf numFmtId="164" fontId="7" fillId="3" borderId="2" xfId="1" applyNumberFormat="1" applyFont="1" applyFill="1" applyBorder="1" applyAlignment="1">
      <alignment horizontal="right" vertical="center"/>
    </xf>
    <xf numFmtId="0" fontId="13" fillId="0" borderId="0" xfId="1" applyFont="1"/>
    <xf numFmtId="0" fontId="10" fillId="3" borderId="2" xfId="1" applyFont="1" applyFill="1" applyBorder="1" applyAlignment="1">
      <alignment horizontal="left"/>
    </xf>
    <xf numFmtId="1" fontId="10" fillId="3" borderId="2" xfId="1" applyNumberFormat="1" applyFont="1" applyFill="1" applyBorder="1"/>
    <xf numFmtId="0" fontId="7" fillId="3" borderId="2" xfId="1" applyFont="1" applyFill="1" applyBorder="1" applyAlignment="1">
      <alignment vertical="center"/>
    </xf>
    <xf numFmtId="49" fontId="7" fillId="3" borderId="2" xfId="1" applyNumberFormat="1" applyFont="1" applyFill="1" applyBorder="1" applyAlignment="1">
      <alignment horizontal="right"/>
    </xf>
    <xf numFmtId="164" fontId="7" fillId="3" borderId="2" xfId="1" applyNumberFormat="1" applyFont="1" applyFill="1" applyBorder="1" applyAlignment="1">
      <alignment vertical="center"/>
    </xf>
    <xf numFmtId="1" fontId="7" fillId="3" borderId="2" xfId="1" applyNumberFormat="1" applyFont="1" applyFill="1" applyBorder="1" applyAlignment="1">
      <alignment vertical="center"/>
    </xf>
    <xf numFmtId="1" fontId="14" fillId="3" borderId="2" xfId="3" applyNumberFormat="1" applyFont="1" applyFill="1" applyBorder="1" applyAlignment="1" applyProtection="1">
      <alignment vertical="center"/>
    </xf>
    <xf numFmtId="164" fontId="14" fillId="3" borderId="2" xfId="3" applyNumberFormat="1" applyFont="1" applyFill="1" applyBorder="1" applyAlignment="1" applyProtection="1">
      <alignment vertical="center"/>
    </xf>
    <xf numFmtId="0" fontId="6" fillId="0" borderId="0" xfId="1" applyFont="1" applyBorder="1" applyAlignment="1">
      <alignment vertical="top" wrapText="1"/>
    </xf>
    <xf numFmtId="0" fontId="15" fillId="0" borderId="0" xfId="1" applyFont="1" applyFill="1" applyBorder="1"/>
    <xf numFmtId="49" fontId="6" fillId="0" borderId="0" xfId="1" applyNumberFormat="1" applyFont="1" applyFill="1" applyBorder="1" applyAlignment="1">
      <alignment horizontal="right"/>
    </xf>
    <xf numFmtId="164" fontId="6" fillId="0" borderId="0" xfId="1" applyNumberFormat="1" applyFont="1" applyFill="1" applyBorder="1"/>
    <xf numFmtId="0" fontId="16" fillId="0" borderId="0" xfId="1" applyFont="1" applyFill="1" applyBorder="1"/>
    <xf numFmtId="49" fontId="11" fillId="0" borderId="0" xfId="1" applyNumberFormat="1" applyFont="1" applyFill="1" applyBorder="1" applyAlignment="1">
      <alignment horizontal="right"/>
    </xf>
    <xf numFmtId="164" fontId="11" fillId="0" borderId="0" xfId="1" applyNumberFormat="1" applyFont="1" applyFill="1" applyBorder="1"/>
    <xf numFmtId="0" fontId="7" fillId="3" borderId="4" xfId="1" applyFont="1" applyFill="1" applyBorder="1" applyAlignment="1">
      <alignment vertical="center"/>
    </xf>
    <xf numFmtId="1" fontId="11" fillId="3" borderId="2" xfId="1" applyNumberFormat="1" applyFont="1" applyFill="1" applyBorder="1"/>
    <xf numFmtId="0" fontId="10" fillId="0" borderId="0" xfId="1" applyFont="1" applyFill="1" applyBorder="1"/>
    <xf numFmtId="49" fontId="10" fillId="0" borderId="0" xfId="1" applyNumberFormat="1" applyFont="1" applyFill="1" applyBorder="1" applyAlignment="1">
      <alignment horizontal="right"/>
    </xf>
    <xf numFmtId="0" fontId="1" fillId="0" borderId="0" xfId="1" applyBorder="1"/>
    <xf numFmtId="164" fontId="10" fillId="0" borderId="0" xfId="1" applyNumberFormat="1" applyFont="1" applyFill="1" applyBorder="1"/>
    <xf numFmtId="0" fontId="2" fillId="0" borderId="0" xfId="1" applyFont="1" applyBorder="1"/>
    <xf numFmtId="164" fontId="11" fillId="3" borderId="2" xfId="1" applyNumberFormat="1" applyFont="1" applyFill="1" applyBorder="1"/>
    <xf numFmtId="0" fontId="17" fillId="0" borderId="0" xfId="1" applyFont="1" applyBorder="1" applyAlignment="1">
      <alignment horizontal="center" vertical="top" wrapText="1"/>
    </xf>
    <xf numFmtId="0" fontId="11" fillId="0" borderId="0" xfId="1" applyFont="1" applyFill="1" applyBorder="1"/>
    <xf numFmtId="164" fontId="10" fillId="3" borderId="3" xfId="1" applyNumberFormat="1" applyFont="1" applyFill="1" applyBorder="1"/>
    <xf numFmtId="0" fontId="10" fillId="3" borderId="3" xfId="1" applyFont="1" applyFill="1" applyBorder="1" applyAlignment="1">
      <alignment horizontal="right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49" fontId="6" fillId="3" borderId="2" xfId="1" applyNumberFormat="1" applyFont="1" applyFill="1" applyBorder="1" applyAlignment="1">
      <alignment horizontal="right"/>
    </xf>
    <xf numFmtId="164" fontId="6" fillId="3" borderId="2" xfId="1" applyNumberFormat="1" applyFont="1" applyFill="1" applyBorder="1" applyAlignment="1">
      <alignment vertical="center"/>
    </xf>
    <xf numFmtId="0" fontId="1" fillId="0" borderId="0" xfId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right"/>
    </xf>
    <xf numFmtId="164" fontId="10" fillId="3" borderId="2" xfId="1" applyNumberFormat="1" applyFont="1" applyFill="1" applyBorder="1" applyAlignment="1">
      <alignment vertical="center"/>
    </xf>
    <xf numFmtId="0" fontId="17" fillId="3" borderId="2" xfId="1" applyFont="1" applyFill="1" applyBorder="1" applyAlignment="1"/>
    <xf numFmtId="0" fontId="10" fillId="3" borderId="7" xfId="1" applyFont="1" applyFill="1" applyBorder="1" applyAlignment="1">
      <alignment horizontal="right"/>
    </xf>
    <xf numFmtId="0" fontId="6" fillId="3" borderId="2" xfId="1" applyFont="1" applyFill="1" applyBorder="1"/>
    <xf numFmtId="0" fontId="18" fillId="3" borderId="2" xfId="1" applyFont="1" applyFill="1" applyBorder="1"/>
    <xf numFmtId="0" fontId="17" fillId="3" borderId="4" xfId="1" applyFont="1" applyFill="1" applyBorder="1" applyAlignment="1"/>
    <xf numFmtId="0" fontId="10" fillId="3" borderId="4" xfId="1" applyFont="1" applyFill="1" applyBorder="1" applyAlignment="1">
      <alignment horizontal="right"/>
    </xf>
    <xf numFmtId="0" fontId="17" fillId="3" borderId="3" xfId="1" applyFont="1" applyFill="1" applyBorder="1" applyAlignment="1"/>
    <xf numFmtId="0" fontId="6" fillId="3" borderId="3" xfId="1" applyFont="1" applyFill="1" applyBorder="1"/>
    <xf numFmtId="0" fontId="1" fillId="0" borderId="2" xfId="1" applyBorder="1"/>
    <xf numFmtId="164" fontId="10" fillId="0" borderId="2" xfId="1" applyNumberFormat="1" applyFont="1" applyBorder="1"/>
    <xf numFmtId="1" fontId="10" fillId="0" borderId="2" xfId="1" applyNumberFormat="1" applyFont="1" applyBorder="1"/>
    <xf numFmtId="49" fontId="11" fillId="3" borderId="2" xfId="1" applyNumberFormat="1" applyFont="1" applyFill="1" applyBorder="1" applyAlignment="1">
      <alignment horizontal="center"/>
    </xf>
    <xf numFmtId="49" fontId="7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center"/>
    </xf>
    <xf numFmtId="49" fontId="11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right" vertical="center"/>
    </xf>
    <xf numFmtId="49" fontId="11" fillId="3" borderId="4" xfId="1" applyNumberFormat="1" applyFont="1" applyFill="1" applyBorder="1" applyAlignment="1">
      <alignment horizontal="center" vertical="center"/>
    </xf>
    <xf numFmtId="0" fontId="19" fillId="0" borderId="0" xfId="1" applyFont="1"/>
    <xf numFmtId="0" fontId="10" fillId="3" borderId="2" xfId="1" applyFont="1" applyFill="1" applyBorder="1" applyAlignment="1">
      <alignment horizontal="right" vertical="center"/>
    </xf>
    <xf numFmtId="0" fontId="6" fillId="3" borderId="2" xfId="1" applyFont="1" applyFill="1" applyBorder="1" applyAlignment="1">
      <alignment vertical="center"/>
    </xf>
    <xf numFmtId="0" fontId="10" fillId="3" borderId="2" xfId="1" applyFont="1" applyFill="1" applyBorder="1" applyAlignment="1">
      <alignment horizontal="left" vertical="center"/>
    </xf>
    <xf numFmtId="0" fontId="1" fillId="0" borderId="2" xfId="1" applyBorder="1" applyAlignment="1">
      <alignment vertical="center"/>
    </xf>
    <xf numFmtId="164" fontId="10" fillId="0" borderId="2" xfId="1" applyNumberFormat="1" applyFont="1" applyBorder="1" applyAlignment="1">
      <alignment vertical="center"/>
    </xf>
    <xf numFmtId="164" fontId="21" fillId="3" borderId="2" xfId="1" applyNumberFormat="1" applyFont="1" applyFill="1" applyBorder="1" applyAlignment="1">
      <alignment vertical="center"/>
    </xf>
    <xf numFmtId="164" fontId="22" fillId="3" borderId="2" xfId="3" applyNumberFormat="1" applyFont="1" applyFill="1" applyBorder="1" applyAlignment="1" applyProtection="1">
      <alignment vertical="center"/>
    </xf>
    <xf numFmtId="1" fontId="7" fillId="3" borderId="2" xfId="2" applyNumberFormat="1" applyFont="1" applyFill="1" applyBorder="1" applyAlignment="1" applyProtection="1">
      <alignment horizontal="right" vertical="center"/>
    </xf>
    <xf numFmtId="164" fontId="1" fillId="0" borderId="0" xfId="1" applyNumberFormat="1"/>
    <xf numFmtId="49" fontId="11" fillId="3" borderId="3" xfId="1" applyNumberFormat="1" applyFont="1" applyFill="1" applyBorder="1" applyAlignment="1">
      <alignment horizontal="center" vertical="center"/>
    </xf>
    <xf numFmtId="49" fontId="11" fillId="3" borderId="3" xfId="1" applyNumberFormat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164" fontId="10" fillId="5" borderId="2" xfId="1" applyNumberFormat="1" applyFont="1" applyFill="1" applyBorder="1"/>
    <xf numFmtId="164" fontId="20" fillId="5" borderId="2" xfId="1" applyNumberFormat="1" applyFont="1" applyFill="1" applyBorder="1"/>
    <xf numFmtId="1" fontId="10" fillId="5" borderId="2" xfId="1" applyNumberFormat="1" applyFont="1" applyFill="1" applyBorder="1"/>
    <xf numFmtId="164" fontId="11" fillId="5" borderId="2" xfId="1" applyNumberFormat="1" applyFont="1" applyFill="1" applyBorder="1"/>
    <xf numFmtId="164" fontId="7" fillId="5" borderId="2" xfId="1" applyNumberFormat="1" applyFont="1" applyFill="1" applyBorder="1" applyAlignment="1">
      <alignment vertical="center"/>
    </xf>
    <xf numFmtId="49" fontId="11" fillId="3" borderId="3" xfId="1" applyNumberFormat="1" applyFont="1" applyFill="1" applyBorder="1" applyAlignment="1">
      <alignment horizontal="center" vertical="center"/>
    </xf>
    <xf numFmtId="49" fontId="11" fillId="3" borderId="5" xfId="1" applyNumberFormat="1" applyFont="1" applyFill="1" applyBorder="1" applyAlignment="1">
      <alignment horizontal="center" vertical="center"/>
    </xf>
    <xf numFmtId="49" fontId="11" fillId="3" borderId="4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3" fillId="0" borderId="1" xfId="1" applyFont="1" applyBorder="1" applyAlignment="1">
      <alignment horizontal="right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top" wrapText="1"/>
    </xf>
    <xf numFmtId="0" fontId="7" fillId="3" borderId="2" xfId="2" applyNumberFormat="1" applyFont="1" applyFill="1" applyBorder="1" applyAlignment="1" applyProtection="1">
      <alignment horizontal="center" vertical="top" wrapText="1"/>
    </xf>
    <xf numFmtId="0" fontId="7" fillId="3" borderId="3" xfId="1" applyFont="1" applyFill="1" applyBorder="1" applyAlignment="1">
      <alignment horizontal="center" vertical="top" wrapText="1"/>
    </xf>
    <xf numFmtId="0" fontId="7" fillId="3" borderId="2" xfId="1" applyFont="1" applyFill="1" applyBorder="1" applyAlignment="1">
      <alignment horizontal="center" vertical="top" wrapText="1"/>
    </xf>
    <xf numFmtId="0" fontId="7" fillId="3" borderId="5" xfId="1" applyFont="1" applyFill="1" applyBorder="1" applyAlignment="1">
      <alignment horizontal="center" vertical="top" wrapText="1"/>
    </xf>
    <xf numFmtId="0" fontId="7" fillId="3" borderId="4" xfId="1" applyFont="1" applyFill="1" applyBorder="1" applyAlignment="1">
      <alignment horizontal="center" vertical="top" wrapText="1"/>
    </xf>
    <xf numFmtId="0" fontId="6" fillId="3" borderId="5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6" fillId="3" borderId="3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1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6EFCE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F3F3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0"/>
  <sheetViews>
    <sheetView tabSelected="1" workbookViewId="0">
      <pane ySplit="12" topLeftCell="A337" activePane="bottomLeft" state="frozen"/>
      <selection pane="bottomLeft" activeCell="B3" sqref="B3"/>
    </sheetView>
  </sheetViews>
  <sheetFormatPr defaultColWidth="8.7109375" defaultRowHeight="15" x14ac:dyDescent="0.25"/>
  <cols>
    <col min="1" max="1" width="4.85546875" style="1" customWidth="1"/>
    <col min="2" max="2" width="56.28515625" style="1" customWidth="1"/>
    <col min="3" max="3" width="6.28515625" style="1" customWidth="1"/>
    <col min="4" max="4" width="9.85546875" style="1" customWidth="1"/>
    <col min="5" max="5" width="9" style="1" customWidth="1"/>
    <col min="6" max="6" width="11" style="1" customWidth="1"/>
    <col min="7" max="7" width="8.5703125" style="1" customWidth="1"/>
    <col min="8" max="8" width="8.7109375" style="1"/>
    <col min="9" max="9" width="9.140625" style="2" customWidth="1"/>
    <col min="10" max="16384" width="8.7109375" style="1"/>
  </cols>
  <sheetData>
    <row r="1" spans="1:9" ht="15.75" x14ac:dyDescent="0.25">
      <c r="A1" s="3"/>
      <c r="B1" s="3"/>
      <c r="C1" s="3"/>
      <c r="D1" s="3" t="s">
        <v>0</v>
      </c>
      <c r="E1" s="3"/>
      <c r="F1" s="3"/>
      <c r="G1" s="3"/>
    </row>
    <row r="2" spans="1:9" ht="15.75" x14ac:dyDescent="0.25">
      <c r="A2" s="3"/>
      <c r="B2" s="3"/>
      <c r="C2" s="3"/>
      <c r="D2" s="3" t="s">
        <v>1</v>
      </c>
      <c r="E2" s="3"/>
      <c r="F2" s="3"/>
      <c r="G2" s="3"/>
    </row>
    <row r="3" spans="1:9" ht="15.75" x14ac:dyDescent="0.25">
      <c r="A3" s="3"/>
      <c r="B3" s="3"/>
      <c r="C3" s="3"/>
      <c r="D3" s="3" t="s">
        <v>156</v>
      </c>
      <c r="E3" s="3"/>
      <c r="F3" s="3"/>
      <c r="G3" s="3"/>
    </row>
    <row r="4" spans="1:9" ht="15.75" x14ac:dyDescent="0.25">
      <c r="A4" s="3"/>
      <c r="B4" s="3"/>
      <c r="C4" s="3"/>
      <c r="D4" s="3" t="s">
        <v>2</v>
      </c>
      <c r="E4" s="3"/>
      <c r="F4" s="3"/>
      <c r="G4" s="3"/>
    </row>
    <row r="5" spans="1:9" ht="15.75" x14ac:dyDescent="0.25">
      <c r="A5" s="3"/>
      <c r="B5" s="3"/>
      <c r="C5" s="3"/>
      <c r="D5" s="4"/>
      <c r="E5" s="3"/>
      <c r="F5" s="3"/>
      <c r="G5" s="3"/>
    </row>
    <row r="6" spans="1:9" ht="15.75" x14ac:dyDescent="0.25">
      <c r="A6" s="3"/>
      <c r="B6" s="3"/>
      <c r="C6" s="3"/>
      <c r="D6" s="3"/>
      <c r="E6" s="3"/>
      <c r="F6" s="3"/>
      <c r="G6" s="3"/>
    </row>
    <row r="7" spans="1:9" ht="15.75" x14ac:dyDescent="0.25">
      <c r="A7" s="90" t="s">
        <v>147</v>
      </c>
      <c r="B7" s="90"/>
      <c r="C7" s="90"/>
      <c r="D7" s="90"/>
      <c r="E7" s="90"/>
      <c r="F7" s="90"/>
      <c r="G7" s="90"/>
    </row>
    <row r="8" spans="1:9" ht="15.75" x14ac:dyDescent="0.25">
      <c r="A8" s="3"/>
      <c r="B8" s="3"/>
      <c r="C8" s="3"/>
      <c r="D8" s="3"/>
      <c r="E8" s="3"/>
      <c r="F8" s="3"/>
      <c r="G8" s="3"/>
    </row>
    <row r="9" spans="1:9" ht="15.75" x14ac:dyDescent="0.25">
      <c r="A9" s="3"/>
      <c r="B9" s="3"/>
      <c r="C9" s="3"/>
      <c r="D9" s="3"/>
      <c r="E9" s="3"/>
      <c r="F9" s="91" t="s">
        <v>3</v>
      </c>
      <c r="G9" s="91"/>
    </row>
    <row r="10" spans="1:9" ht="12.75" customHeight="1" x14ac:dyDescent="0.25">
      <c r="A10" s="92" t="s">
        <v>4</v>
      </c>
      <c r="B10" s="93" t="s">
        <v>5</v>
      </c>
      <c r="C10" s="92" t="s">
        <v>6</v>
      </c>
      <c r="D10" s="93" t="s">
        <v>7</v>
      </c>
      <c r="E10" s="93" t="s">
        <v>8</v>
      </c>
      <c r="F10" s="93"/>
      <c r="G10" s="93"/>
    </row>
    <row r="11" spans="1:9" x14ac:dyDescent="0.25">
      <c r="A11" s="92"/>
      <c r="B11" s="93"/>
      <c r="C11" s="92"/>
      <c r="D11" s="93"/>
      <c r="E11" s="93" t="s">
        <v>9</v>
      </c>
      <c r="F11" s="93"/>
      <c r="G11" s="93" t="s">
        <v>10</v>
      </c>
    </row>
    <row r="12" spans="1:9" ht="25.5" x14ac:dyDescent="0.25">
      <c r="A12" s="92"/>
      <c r="B12" s="93"/>
      <c r="C12" s="92"/>
      <c r="D12" s="93"/>
      <c r="E12" s="6" t="s">
        <v>11</v>
      </c>
      <c r="F12" s="5" t="s">
        <v>12</v>
      </c>
      <c r="G12" s="93"/>
    </row>
    <row r="13" spans="1:9" s="10" customFormat="1" ht="15" customHeight="1" x14ac:dyDescent="0.25">
      <c r="A13" s="95" t="s">
        <v>13</v>
      </c>
      <c r="B13" s="7" t="s">
        <v>14</v>
      </c>
      <c r="C13" s="8"/>
      <c r="D13" s="9">
        <f t="shared" ref="D13:D15" si="0">SUM(G13+E13)</f>
        <v>104.6</v>
      </c>
      <c r="E13" s="9">
        <f>SUM(E14:E14)</f>
        <v>104.6</v>
      </c>
      <c r="F13" s="9">
        <f>SUM(F14:F14)</f>
        <v>98.5</v>
      </c>
      <c r="G13" s="77">
        <f>SUM(G14:G14)</f>
        <v>0</v>
      </c>
      <c r="I13" s="11"/>
    </row>
    <row r="14" spans="1:9" s="10" customFormat="1" ht="12.75" customHeight="1" x14ac:dyDescent="0.25">
      <c r="A14" s="95"/>
      <c r="B14" s="12" t="s">
        <v>15</v>
      </c>
      <c r="C14" s="63" t="s">
        <v>16</v>
      </c>
      <c r="D14" s="13">
        <f t="shared" si="0"/>
        <v>104.6</v>
      </c>
      <c r="E14" s="13">
        <v>104.6</v>
      </c>
      <c r="F14" s="13">
        <v>98.5</v>
      </c>
      <c r="G14" s="13"/>
      <c r="I14" s="11"/>
    </row>
    <row r="15" spans="1:9" ht="15" customHeight="1" x14ac:dyDescent="0.25">
      <c r="A15" s="96" t="s">
        <v>17</v>
      </c>
      <c r="B15" s="14" t="s">
        <v>18</v>
      </c>
      <c r="C15" s="64"/>
      <c r="D15" s="15">
        <f t="shared" si="0"/>
        <v>19678.8</v>
      </c>
      <c r="E15" s="15">
        <f>SUM(E16:E55)</f>
        <v>13056.199999999999</v>
      </c>
      <c r="F15" s="15">
        <f>SUM(F16:F55)</f>
        <v>4643.2000000000016</v>
      </c>
      <c r="G15" s="15">
        <f>SUM(G16:G55)</f>
        <v>6622.6</v>
      </c>
    </row>
    <row r="16" spans="1:9" ht="12.75" customHeight="1" x14ac:dyDescent="0.25">
      <c r="A16" s="96"/>
      <c r="B16" s="12" t="s">
        <v>21</v>
      </c>
      <c r="C16" s="87" t="s">
        <v>16</v>
      </c>
      <c r="D16" s="13">
        <f t="shared" ref="D16:D20" si="1">SUM(G16+E16)</f>
        <v>73.400000000000006</v>
      </c>
      <c r="E16" s="13">
        <v>46.3</v>
      </c>
      <c r="F16" s="13"/>
      <c r="G16" s="13">
        <v>27.1</v>
      </c>
      <c r="H16" s="16"/>
    </row>
    <row r="17" spans="1:9" ht="12.75" customHeight="1" x14ac:dyDescent="0.25">
      <c r="A17" s="96"/>
      <c r="B17" s="17" t="s">
        <v>20</v>
      </c>
      <c r="C17" s="88"/>
      <c r="D17" s="13">
        <f t="shared" si="1"/>
        <v>1558.7</v>
      </c>
      <c r="E17" s="13">
        <v>1558.7</v>
      </c>
      <c r="F17" s="13">
        <v>842.4</v>
      </c>
      <c r="G17" s="13"/>
      <c r="H17" s="16"/>
    </row>
    <row r="18" spans="1:9" ht="12.75" customHeight="1" x14ac:dyDescent="0.25">
      <c r="A18" s="96"/>
      <c r="B18" s="12" t="s">
        <v>150</v>
      </c>
      <c r="C18" s="88"/>
      <c r="D18" s="13">
        <f t="shared" si="1"/>
        <v>42.7</v>
      </c>
      <c r="E18" s="13">
        <v>42.7</v>
      </c>
      <c r="F18" s="13"/>
      <c r="G18" s="13"/>
      <c r="H18" s="16"/>
    </row>
    <row r="19" spans="1:9" ht="12.75" customHeight="1" x14ac:dyDescent="0.25">
      <c r="A19" s="96"/>
      <c r="B19" s="12" t="s">
        <v>155</v>
      </c>
      <c r="C19" s="88"/>
      <c r="D19" s="13">
        <f t="shared" si="1"/>
        <v>923.9</v>
      </c>
      <c r="E19" s="13"/>
      <c r="F19" s="13"/>
      <c r="G19" s="13">
        <v>923.9</v>
      </c>
      <c r="H19" s="16"/>
    </row>
    <row r="20" spans="1:9" ht="12.75" customHeight="1" x14ac:dyDescent="0.25">
      <c r="A20" s="96"/>
      <c r="B20" s="12" t="s">
        <v>145</v>
      </c>
      <c r="C20" s="88"/>
      <c r="D20" s="13">
        <f t="shared" si="1"/>
        <v>112.2</v>
      </c>
      <c r="E20" s="13"/>
      <c r="F20" s="13"/>
      <c r="G20" s="13">
        <v>112.2</v>
      </c>
      <c r="H20" s="16"/>
    </row>
    <row r="21" spans="1:9" ht="12.95" customHeight="1" x14ac:dyDescent="0.25">
      <c r="A21" s="96"/>
      <c r="B21" s="12" t="s">
        <v>15</v>
      </c>
      <c r="C21" s="88"/>
      <c r="D21" s="13">
        <f t="shared" ref="D21:D92" si="2">SUM(G21+E21)</f>
        <v>4407</v>
      </c>
      <c r="E21" s="13">
        <v>4056.9</v>
      </c>
      <c r="F21" s="13">
        <v>3235.4</v>
      </c>
      <c r="G21" s="13">
        <v>350.1</v>
      </c>
      <c r="I21" s="69"/>
    </row>
    <row r="22" spans="1:9" ht="12.95" customHeight="1" x14ac:dyDescent="0.25">
      <c r="A22" s="96"/>
      <c r="B22" s="12" t="s">
        <v>19</v>
      </c>
      <c r="C22" s="88"/>
      <c r="D22" s="13">
        <f t="shared" si="2"/>
        <v>32.5</v>
      </c>
      <c r="E22" s="13">
        <v>32.5</v>
      </c>
      <c r="F22" s="13"/>
      <c r="G22" s="13"/>
      <c r="I22" s="69"/>
    </row>
    <row r="23" spans="1:9" ht="12.95" customHeight="1" x14ac:dyDescent="0.25">
      <c r="A23" s="96"/>
      <c r="B23" s="12" t="s">
        <v>21</v>
      </c>
      <c r="C23" s="87" t="s">
        <v>22</v>
      </c>
      <c r="D23" s="13">
        <f t="shared" si="2"/>
        <v>44.4</v>
      </c>
      <c r="E23" s="82">
        <f>5.7+1.7</f>
        <v>7.4</v>
      </c>
      <c r="F23" s="83">
        <f>3.1+1</f>
        <v>4.0999999999999996</v>
      </c>
      <c r="G23" s="13">
        <v>37</v>
      </c>
      <c r="H23" s="16"/>
    </row>
    <row r="24" spans="1:9" ht="12.95" customHeight="1" x14ac:dyDescent="0.25">
      <c r="A24" s="96"/>
      <c r="B24" s="12" t="s">
        <v>23</v>
      </c>
      <c r="C24" s="88"/>
      <c r="D24" s="13">
        <f t="shared" si="2"/>
        <v>4.7</v>
      </c>
      <c r="E24" s="13">
        <v>4.7</v>
      </c>
      <c r="F24" s="13"/>
      <c r="G24" s="13"/>
      <c r="H24" s="16"/>
    </row>
    <row r="25" spans="1:9" ht="12.95" customHeight="1" x14ac:dyDescent="0.25">
      <c r="A25" s="96"/>
      <c r="B25" s="12" t="s">
        <v>148</v>
      </c>
      <c r="C25" s="88"/>
      <c r="D25" s="13">
        <f t="shared" si="2"/>
        <v>146.30000000000001</v>
      </c>
      <c r="E25" s="13">
        <v>146.30000000000001</v>
      </c>
      <c r="F25" s="13">
        <v>4.4000000000000004</v>
      </c>
      <c r="G25" s="13"/>
      <c r="H25" s="16"/>
    </row>
    <row r="26" spans="1:9" ht="12.95" customHeight="1" x14ac:dyDescent="0.25">
      <c r="A26" s="96"/>
      <c r="B26" s="12" t="s">
        <v>143</v>
      </c>
      <c r="C26" s="88"/>
      <c r="D26" s="13">
        <f t="shared" si="2"/>
        <v>156.69999999999999</v>
      </c>
      <c r="E26" s="13">
        <v>156.69999999999999</v>
      </c>
      <c r="F26" s="13"/>
      <c r="G26" s="13"/>
    </row>
    <row r="27" spans="1:9" ht="12.95" customHeight="1" x14ac:dyDescent="0.25">
      <c r="A27" s="96"/>
      <c r="B27" s="12" t="s">
        <v>149</v>
      </c>
      <c r="C27" s="88"/>
      <c r="D27" s="13">
        <f t="shared" si="2"/>
        <v>3.3</v>
      </c>
      <c r="E27" s="13"/>
      <c r="F27" s="13"/>
      <c r="G27" s="13">
        <v>3.3</v>
      </c>
    </row>
    <row r="28" spans="1:9" ht="12.95" customHeight="1" x14ac:dyDescent="0.25">
      <c r="A28" s="96"/>
      <c r="B28" s="12" t="s">
        <v>15</v>
      </c>
      <c r="C28" s="88"/>
      <c r="D28" s="13">
        <f t="shared" si="2"/>
        <v>61.8</v>
      </c>
      <c r="E28" s="13">
        <v>40.4</v>
      </c>
      <c r="F28" s="13"/>
      <c r="G28" s="13">
        <v>21.4</v>
      </c>
    </row>
    <row r="29" spans="1:9" ht="12.95" customHeight="1" x14ac:dyDescent="0.25">
      <c r="A29" s="96"/>
      <c r="B29" s="12" t="s">
        <v>21</v>
      </c>
      <c r="C29" s="87" t="s">
        <v>24</v>
      </c>
      <c r="D29" s="13">
        <f t="shared" si="2"/>
        <v>52.8</v>
      </c>
      <c r="E29" s="13">
        <v>5.8</v>
      </c>
      <c r="F29" s="13">
        <v>5.8</v>
      </c>
      <c r="G29" s="13">
        <v>47</v>
      </c>
      <c r="H29" s="16"/>
    </row>
    <row r="30" spans="1:9" ht="12.95" customHeight="1" x14ac:dyDescent="0.25">
      <c r="A30" s="96"/>
      <c r="B30" s="12" t="s">
        <v>145</v>
      </c>
      <c r="C30" s="88"/>
      <c r="D30" s="13">
        <f t="shared" si="2"/>
        <v>348</v>
      </c>
      <c r="E30" s="13"/>
      <c r="F30" s="13"/>
      <c r="G30" s="13">
        <v>348</v>
      </c>
      <c r="H30" s="16"/>
    </row>
    <row r="31" spans="1:9" ht="12.95" customHeight="1" x14ac:dyDescent="0.25">
      <c r="A31" s="96"/>
      <c r="B31" s="12" t="s">
        <v>15</v>
      </c>
      <c r="C31" s="88"/>
      <c r="D31" s="13">
        <f t="shared" si="2"/>
        <v>1042</v>
      </c>
      <c r="E31" s="82">
        <f>487.5-26.8+10</f>
        <v>470.7</v>
      </c>
      <c r="F31" s="82">
        <v>99.6</v>
      </c>
      <c r="G31" s="82">
        <f>584-2.7-10</f>
        <v>571.29999999999995</v>
      </c>
      <c r="H31" s="16"/>
    </row>
    <row r="32" spans="1:9" ht="12.95" customHeight="1" x14ac:dyDescent="0.25">
      <c r="A32" s="96"/>
      <c r="B32" s="12" t="s">
        <v>21</v>
      </c>
      <c r="C32" s="87" t="s">
        <v>25</v>
      </c>
      <c r="D32" s="13">
        <f t="shared" si="2"/>
        <v>215.7</v>
      </c>
      <c r="E32" s="13"/>
      <c r="F32" s="13"/>
      <c r="G32" s="13">
        <v>215.7</v>
      </c>
      <c r="H32" s="16"/>
    </row>
    <row r="33" spans="1:8" ht="12.95" customHeight="1" x14ac:dyDescent="0.25">
      <c r="A33" s="96"/>
      <c r="B33" s="12" t="s">
        <v>154</v>
      </c>
      <c r="C33" s="88"/>
      <c r="D33" s="13">
        <f t="shared" si="2"/>
        <v>2139.6999999999998</v>
      </c>
      <c r="E33" s="13">
        <v>897.4</v>
      </c>
      <c r="F33" s="13"/>
      <c r="G33" s="13">
        <v>1242.3</v>
      </c>
      <c r="H33" s="16"/>
    </row>
    <row r="34" spans="1:8" ht="12.95" customHeight="1" x14ac:dyDescent="0.25">
      <c r="A34" s="96"/>
      <c r="B34" s="17" t="s">
        <v>20</v>
      </c>
      <c r="C34" s="88"/>
      <c r="D34" s="13">
        <f t="shared" si="2"/>
        <v>29.1</v>
      </c>
      <c r="E34" s="13">
        <v>29.1</v>
      </c>
      <c r="F34" s="13">
        <v>22.3</v>
      </c>
      <c r="G34" s="13"/>
      <c r="H34" s="16"/>
    </row>
    <row r="35" spans="1:8" ht="12.95" customHeight="1" x14ac:dyDescent="0.25">
      <c r="A35" s="96"/>
      <c r="B35" s="12" t="s">
        <v>149</v>
      </c>
      <c r="C35" s="88"/>
      <c r="D35" s="13">
        <f t="shared" si="2"/>
        <v>38.1</v>
      </c>
      <c r="E35" s="13"/>
      <c r="F35" s="13"/>
      <c r="G35" s="13">
        <v>38.1</v>
      </c>
      <c r="H35" s="16"/>
    </row>
    <row r="36" spans="1:8" ht="12.95" customHeight="1" x14ac:dyDescent="0.25">
      <c r="A36" s="96"/>
      <c r="B36" s="12" t="s">
        <v>15</v>
      </c>
      <c r="C36" s="88"/>
      <c r="D36" s="13">
        <f t="shared" si="2"/>
        <v>911.4</v>
      </c>
      <c r="E36" s="82">
        <v>392.4</v>
      </c>
      <c r="F36" s="82">
        <v>104.1</v>
      </c>
      <c r="G36" s="82">
        <f>456.5+62.5</f>
        <v>519</v>
      </c>
      <c r="H36" s="16"/>
    </row>
    <row r="37" spans="1:8" ht="12.95" customHeight="1" x14ac:dyDescent="0.25">
      <c r="A37" s="96"/>
      <c r="B37" s="12" t="s">
        <v>21</v>
      </c>
      <c r="C37" s="87" t="s">
        <v>26</v>
      </c>
      <c r="D37" s="13">
        <f t="shared" si="2"/>
        <v>265.3</v>
      </c>
      <c r="E37" s="82">
        <v>112.7</v>
      </c>
      <c r="F37" s="82">
        <v>100.7</v>
      </c>
      <c r="G37" s="82">
        <v>152.6</v>
      </c>
    </row>
    <row r="38" spans="1:8" ht="12.95" customHeight="1" x14ac:dyDescent="0.25">
      <c r="A38" s="96"/>
      <c r="B38" s="12" t="s">
        <v>148</v>
      </c>
      <c r="C38" s="88"/>
      <c r="D38" s="13">
        <f>SUM(G38+E38)</f>
        <v>47.4</v>
      </c>
      <c r="E38" s="82">
        <v>47.4</v>
      </c>
      <c r="F38" s="82">
        <v>1.8</v>
      </c>
      <c r="G38" s="82"/>
    </row>
    <row r="39" spans="1:8" ht="12.95" customHeight="1" x14ac:dyDescent="0.25">
      <c r="A39" s="96"/>
      <c r="B39" s="17" t="s">
        <v>20</v>
      </c>
      <c r="C39" s="88"/>
      <c r="D39" s="13">
        <f>SUM(G39+E39)</f>
        <v>3.7</v>
      </c>
      <c r="E39" s="82">
        <v>3.7</v>
      </c>
      <c r="F39" s="82"/>
      <c r="G39" s="82"/>
    </row>
    <row r="40" spans="1:8" ht="12.95" customHeight="1" x14ac:dyDescent="0.25">
      <c r="A40" s="96"/>
      <c r="B40" s="12" t="s">
        <v>15</v>
      </c>
      <c r="C40" s="88"/>
      <c r="D40" s="13">
        <f t="shared" si="2"/>
        <v>1115</v>
      </c>
      <c r="E40" s="82">
        <f>1167.5-62.5</f>
        <v>1105</v>
      </c>
      <c r="F40" s="82">
        <v>214.2</v>
      </c>
      <c r="G40" s="82">
        <v>10</v>
      </c>
    </row>
    <row r="41" spans="1:8" ht="12.95" customHeight="1" x14ac:dyDescent="0.25">
      <c r="A41" s="96"/>
      <c r="B41" s="12" t="s">
        <v>27</v>
      </c>
      <c r="C41" s="88"/>
      <c r="D41" s="13">
        <f t="shared" si="2"/>
        <v>2351.9</v>
      </c>
      <c r="E41" s="82">
        <v>2351.9</v>
      </c>
      <c r="F41" s="82"/>
      <c r="G41" s="82"/>
    </row>
    <row r="42" spans="1:8" ht="12.95" customHeight="1" x14ac:dyDescent="0.25">
      <c r="A42" s="96"/>
      <c r="B42" s="12" t="s">
        <v>21</v>
      </c>
      <c r="C42" s="87" t="s">
        <v>28</v>
      </c>
      <c r="D42" s="13">
        <f t="shared" si="2"/>
        <v>10.5</v>
      </c>
      <c r="E42" s="82">
        <v>10.5</v>
      </c>
      <c r="F42" s="82">
        <v>3</v>
      </c>
      <c r="G42" s="82"/>
      <c r="H42" s="16"/>
    </row>
    <row r="43" spans="1:8" ht="12.95" customHeight="1" x14ac:dyDescent="0.25">
      <c r="A43" s="96"/>
      <c r="B43" s="17" t="s">
        <v>20</v>
      </c>
      <c r="C43" s="88"/>
      <c r="D43" s="13">
        <f t="shared" si="2"/>
        <v>3.9</v>
      </c>
      <c r="E43" s="82">
        <v>3.9</v>
      </c>
      <c r="F43" s="82">
        <v>3.8</v>
      </c>
      <c r="G43" s="82"/>
      <c r="H43" s="16"/>
    </row>
    <row r="44" spans="1:8" ht="12.95" customHeight="1" x14ac:dyDescent="0.25">
      <c r="A44" s="96"/>
      <c r="B44" s="12" t="s">
        <v>150</v>
      </c>
      <c r="C44" s="88"/>
      <c r="D44" s="13">
        <f t="shared" si="2"/>
        <v>7.9</v>
      </c>
      <c r="E44" s="82">
        <v>7.9</v>
      </c>
      <c r="F44" s="82"/>
      <c r="G44" s="82"/>
      <c r="H44" s="16"/>
    </row>
    <row r="45" spans="1:8" ht="12.95" customHeight="1" x14ac:dyDescent="0.25">
      <c r="A45" s="96"/>
      <c r="B45" s="12" t="s">
        <v>149</v>
      </c>
      <c r="C45" s="88"/>
      <c r="D45" s="13">
        <f t="shared" si="2"/>
        <v>1</v>
      </c>
      <c r="E45" s="82">
        <v>1</v>
      </c>
      <c r="F45" s="82"/>
      <c r="G45" s="82"/>
      <c r="H45" s="16"/>
    </row>
    <row r="46" spans="1:8" ht="12.95" customHeight="1" x14ac:dyDescent="0.25">
      <c r="A46" s="96"/>
      <c r="B46" s="12" t="s">
        <v>15</v>
      </c>
      <c r="C46" s="88"/>
      <c r="D46" s="13">
        <f t="shared" si="2"/>
        <v>45.2</v>
      </c>
      <c r="E46" s="82">
        <v>45.2</v>
      </c>
      <c r="F46" s="82"/>
      <c r="G46" s="82"/>
      <c r="H46" s="16"/>
    </row>
    <row r="47" spans="1:8" ht="12.95" customHeight="1" x14ac:dyDescent="0.25">
      <c r="A47" s="96"/>
      <c r="B47" s="12" t="s">
        <v>29</v>
      </c>
      <c r="C47" s="89"/>
      <c r="D47" s="13">
        <f t="shared" si="2"/>
        <v>26</v>
      </c>
      <c r="E47" s="82">
        <v>26</v>
      </c>
      <c r="F47" s="82"/>
      <c r="G47" s="84"/>
    </row>
    <row r="48" spans="1:8" ht="12.95" customHeight="1" x14ac:dyDescent="0.25">
      <c r="A48" s="96"/>
      <c r="B48" s="12" t="s">
        <v>21</v>
      </c>
      <c r="C48" s="87" t="s">
        <v>30</v>
      </c>
      <c r="D48" s="13">
        <f t="shared" si="2"/>
        <v>211.7</v>
      </c>
      <c r="E48" s="82">
        <f>91.8-4.8</f>
        <v>87</v>
      </c>
      <c r="F48" s="82">
        <f>1.5-0.2</f>
        <v>1.3</v>
      </c>
      <c r="G48" s="82">
        <v>124.7</v>
      </c>
    </row>
    <row r="49" spans="1:8" ht="12.75" customHeight="1" x14ac:dyDescent="0.25">
      <c r="A49" s="96"/>
      <c r="B49" s="12" t="s">
        <v>15</v>
      </c>
      <c r="C49" s="88"/>
      <c r="D49" s="13">
        <f t="shared" si="2"/>
        <v>768.40000000000009</v>
      </c>
      <c r="E49" s="13">
        <v>764.2</v>
      </c>
      <c r="F49" s="13"/>
      <c r="G49" s="13">
        <v>4.2</v>
      </c>
      <c r="H49" s="16"/>
    </row>
    <row r="50" spans="1:8" ht="12.95" customHeight="1" x14ac:dyDescent="0.25">
      <c r="A50" s="96"/>
      <c r="B50" s="12" t="s">
        <v>29</v>
      </c>
      <c r="C50" s="88"/>
      <c r="D50" s="13">
        <f t="shared" si="2"/>
        <v>154</v>
      </c>
      <c r="E50" s="13">
        <v>89</v>
      </c>
      <c r="F50" s="13"/>
      <c r="G50" s="13">
        <v>65</v>
      </c>
    </row>
    <row r="51" spans="1:8" ht="12.95" customHeight="1" x14ac:dyDescent="0.25">
      <c r="A51" s="96"/>
      <c r="B51" s="12" t="s">
        <v>21</v>
      </c>
      <c r="C51" s="87" t="s">
        <v>31</v>
      </c>
      <c r="D51" s="13">
        <f t="shared" si="2"/>
        <v>571.9</v>
      </c>
      <c r="E51" s="13">
        <v>0.3</v>
      </c>
      <c r="F51" s="13">
        <v>0.3</v>
      </c>
      <c r="G51" s="13">
        <v>571.6</v>
      </c>
      <c r="H51" s="16"/>
    </row>
    <row r="52" spans="1:8" ht="12.95" customHeight="1" x14ac:dyDescent="0.25">
      <c r="A52" s="96"/>
      <c r="B52" s="17" t="s">
        <v>20</v>
      </c>
      <c r="C52" s="88"/>
      <c r="D52" s="13">
        <f t="shared" si="2"/>
        <v>453</v>
      </c>
      <c r="E52" s="13">
        <v>453</v>
      </c>
      <c r="F52" s="13"/>
      <c r="G52" s="13"/>
      <c r="H52" s="16"/>
    </row>
    <row r="53" spans="1:8" ht="12.95" customHeight="1" x14ac:dyDescent="0.25">
      <c r="A53" s="96"/>
      <c r="B53" s="12" t="s">
        <v>153</v>
      </c>
      <c r="C53" s="88"/>
      <c r="D53" s="13">
        <f t="shared" si="2"/>
        <v>920</v>
      </c>
      <c r="E53" s="13"/>
      <c r="F53" s="13"/>
      <c r="G53" s="13">
        <v>920</v>
      </c>
      <c r="H53" s="16"/>
    </row>
    <row r="54" spans="1:8" ht="12.95" customHeight="1" x14ac:dyDescent="0.25">
      <c r="A54" s="96"/>
      <c r="B54" s="12" t="s">
        <v>149</v>
      </c>
      <c r="C54" s="88"/>
      <c r="D54" s="13">
        <f t="shared" si="2"/>
        <v>100.8</v>
      </c>
      <c r="E54" s="13"/>
      <c r="F54" s="13"/>
      <c r="G54" s="13">
        <v>100.8</v>
      </c>
      <c r="H54" s="16"/>
    </row>
    <row r="55" spans="1:8" ht="12.95" customHeight="1" x14ac:dyDescent="0.25">
      <c r="A55" s="96"/>
      <c r="B55" s="12" t="s">
        <v>15</v>
      </c>
      <c r="C55" s="88"/>
      <c r="D55" s="13">
        <f t="shared" si="2"/>
        <v>276.8</v>
      </c>
      <c r="E55" s="13">
        <v>59.5</v>
      </c>
      <c r="F55" s="13"/>
      <c r="G55" s="13">
        <v>217.3</v>
      </c>
      <c r="H55" s="16"/>
    </row>
    <row r="56" spans="1:8" ht="15" customHeight="1" x14ac:dyDescent="0.25">
      <c r="A56" s="97" t="s">
        <v>32</v>
      </c>
      <c r="B56" s="19" t="s">
        <v>33</v>
      </c>
      <c r="C56" s="20"/>
      <c r="D56" s="21">
        <f t="shared" si="2"/>
        <v>29.800000000000004</v>
      </c>
      <c r="E56" s="21">
        <f>SUM(E57:E60)</f>
        <v>29.100000000000005</v>
      </c>
      <c r="F56" s="22">
        <f>SUM(F57:F60)</f>
        <v>0</v>
      </c>
      <c r="G56" s="21">
        <f>SUM(G57:G60)</f>
        <v>0.7</v>
      </c>
    </row>
    <row r="57" spans="1:8" ht="12.75" customHeight="1" x14ac:dyDescent="0.25">
      <c r="A57" s="97"/>
      <c r="B57" s="12" t="s">
        <v>15</v>
      </c>
      <c r="C57" s="63" t="s">
        <v>16</v>
      </c>
      <c r="D57" s="13">
        <f t="shared" si="2"/>
        <v>10</v>
      </c>
      <c r="E57" s="13">
        <v>9.3000000000000007</v>
      </c>
      <c r="F57" s="18"/>
      <c r="G57" s="13">
        <v>0.7</v>
      </c>
    </row>
    <row r="58" spans="1:8" ht="12.95" customHeight="1" x14ac:dyDescent="0.25">
      <c r="A58" s="97"/>
      <c r="B58" s="12" t="s">
        <v>15</v>
      </c>
      <c r="C58" s="87" t="s">
        <v>25</v>
      </c>
      <c r="D58" s="13">
        <f t="shared" si="2"/>
        <v>15.4</v>
      </c>
      <c r="E58" s="13">
        <v>15.4</v>
      </c>
      <c r="F58" s="18"/>
      <c r="G58" s="18"/>
    </row>
    <row r="59" spans="1:8" ht="12.95" customHeight="1" x14ac:dyDescent="0.25">
      <c r="A59" s="97"/>
      <c r="B59" s="12" t="s">
        <v>19</v>
      </c>
      <c r="C59" s="88"/>
      <c r="D59" s="13">
        <f t="shared" si="2"/>
        <v>0.6</v>
      </c>
      <c r="E59" s="13">
        <v>0.6</v>
      </c>
      <c r="F59" s="18"/>
      <c r="G59" s="18"/>
    </row>
    <row r="60" spans="1:8" ht="12.75" customHeight="1" x14ac:dyDescent="0.25">
      <c r="A60" s="97"/>
      <c r="B60" s="12" t="s">
        <v>15</v>
      </c>
      <c r="C60" s="63" t="s">
        <v>26</v>
      </c>
      <c r="D60" s="13">
        <f t="shared" si="2"/>
        <v>3.8</v>
      </c>
      <c r="E60" s="13">
        <v>3.8</v>
      </c>
      <c r="F60" s="23"/>
      <c r="G60" s="23"/>
    </row>
    <row r="61" spans="1:8" ht="15" customHeight="1" x14ac:dyDescent="0.25">
      <c r="A61" s="97" t="s">
        <v>34</v>
      </c>
      <c r="B61" s="19" t="s">
        <v>35</v>
      </c>
      <c r="C61" s="20"/>
      <c r="D61" s="21">
        <f t="shared" si="2"/>
        <v>41.2</v>
      </c>
      <c r="E61" s="21">
        <f>SUM(E62:E65)</f>
        <v>41.2</v>
      </c>
      <c r="F61" s="22">
        <f>SUM(F62:F65)</f>
        <v>0</v>
      </c>
      <c r="G61" s="22">
        <f>SUM(G62:G65)</f>
        <v>0</v>
      </c>
    </row>
    <row r="62" spans="1:8" ht="12.75" customHeight="1" x14ac:dyDescent="0.25">
      <c r="A62" s="97"/>
      <c r="B62" s="12" t="s">
        <v>15</v>
      </c>
      <c r="C62" s="63" t="s">
        <v>16</v>
      </c>
      <c r="D62" s="13">
        <f t="shared" si="2"/>
        <v>11.3</v>
      </c>
      <c r="E62" s="13">
        <v>11.3</v>
      </c>
      <c r="F62" s="13"/>
      <c r="G62" s="13"/>
    </row>
    <row r="63" spans="1:8" ht="12.75" customHeight="1" x14ac:dyDescent="0.25">
      <c r="A63" s="97"/>
      <c r="B63" s="12" t="s">
        <v>15</v>
      </c>
      <c r="C63" s="87" t="s">
        <v>25</v>
      </c>
      <c r="D63" s="13">
        <f t="shared" si="2"/>
        <v>21.3</v>
      </c>
      <c r="E63" s="13">
        <v>21.3</v>
      </c>
      <c r="F63" s="13"/>
      <c r="G63" s="13"/>
    </row>
    <row r="64" spans="1:8" ht="12.75" customHeight="1" x14ac:dyDescent="0.25">
      <c r="A64" s="97"/>
      <c r="B64" s="12" t="s">
        <v>19</v>
      </c>
      <c r="C64" s="89"/>
      <c r="D64" s="13">
        <f t="shared" si="2"/>
        <v>2</v>
      </c>
      <c r="E64" s="13">
        <v>2</v>
      </c>
      <c r="F64" s="13"/>
      <c r="G64" s="13"/>
    </row>
    <row r="65" spans="1:7" ht="12.75" customHeight="1" x14ac:dyDescent="0.25">
      <c r="A65" s="97"/>
      <c r="B65" s="12" t="s">
        <v>15</v>
      </c>
      <c r="C65" s="63" t="s">
        <v>26</v>
      </c>
      <c r="D65" s="13">
        <f t="shared" si="2"/>
        <v>6.6</v>
      </c>
      <c r="E65" s="13">
        <v>6.6</v>
      </c>
      <c r="F65" s="24"/>
      <c r="G65" s="23"/>
    </row>
    <row r="66" spans="1:7" ht="15" customHeight="1" x14ac:dyDescent="0.25">
      <c r="A66" s="97" t="s">
        <v>36</v>
      </c>
      <c r="B66" s="19" t="s">
        <v>37</v>
      </c>
      <c r="C66" s="65"/>
      <c r="D66" s="21">
        <f t="shared" si="2"/>
        <v>26.7</v>
      </c>
      <c r="E66" s="21">
        <f>SUM(E67:E70)</f>
        <v>25.3</v>
      </c>
      <c r="F66" s="22">
        <f>SUM(F67:F70)</f>
        <v>0</v>
      </c>
      <c r="G66" s="21">
        <f>SUM(G67:G70)</f>
        <v>1.4</v>
      </c>
    </row>
    <row r="67" spans="1:7" ht="12.75" customHeight="1" x14ac:dyDescent="0.25">
      <c r="A67" s="97"/>
      <c r="B67" s="12" t="s">
        <v>15</v>
      </c>
      <c r="C67" s="63" t="s">
        <v>16</v>
      </c>
      <c r="D67" s="13">
        <f t="shared" si="2"/>
        <v>7.9</v>
      </c>
      <c r="E67" s="13">
        <v>7.2</v>
      </c>
      <c r="F67" s="13"/>
      <c r="G67" s="13">
        <v>0.7</v>
      </c>
    </row>
    <row r="68" spans="1:7" ht="12.75" customHeight="1" x14ac:dyDescent="0.25">
      <c r="A68" s="97"/>
      <c r="B68" s="12" t="s">
        <v>15</v>
      </c>
      <c r="C68" s="87" t="s">
        <v>25</v>
      </c>
      <c r="D68" s="13">
        <f t="shared" si="2"/>
        <v>14.1</v>
      </c>
      <c r="E68" s="13">
        <v>14.1</v>
      </c>
      <c r="F68" s="13"/>
      <c r="G68" s="13"/>
    </row>
    <row r="69" spans="1:7" ht="12.75" customHeight="1" x14ac:dyDescent="0.25">
      <c r="A69" s="97"/>
      <c r="B69" s="12" t="s">
        <v>19</v>
      </c>
      <c r="C69" s="89"/>
      <c r="D69" s="13">
        <f t="shared" si="2"/>
        <v>0.6</v>
      </c>
      <c r="E69" s="13">
        <v>0.6</v>
      </c>
      <c r="F69" s="13"/>
      <c r="G69" s="13"/>
    </row>
    <row r="70" spans="1:7" ht="12.75" customHeight="1" x14ac:dyDescent="0.25">
      <c r="A70" s="97"/>
      <c r="B70" s="12" t="s">
        <v>15</v>
      </c>
      <c r="C70" s="63" t="s">
        <v>26</v>
      </c>
      <c r="D70" s="13">
        <f t="shared" si="2"/>
        <v>4.0999999999999996</v>
      </c>
      <c r="E70" s="13">
        <v>3.4</v>
      </c>
      <c r="F70" s="24"/>
      <c r="G70" s="76">
        <v>0.7</v>
      </c>
    </row>
    <row r="71" spans="1:7" ht="15" customHeight="1" x14ac:dyDescent="0.25">
      <c r="A71" s="97" t="s">
        <v>38</v>
      </c>
      <c r="B71" s="19" t="s">
        <v>39</v>
      </c>
      <c r="C71" s="20"/>
      <c r="D71" s="21">
        <f t="shared" si="2"/>
        <v>38.200000000000003</v>
      </c>
      <c r="E71" s="21">
        <f>SUM(E72:E75)</f>
        <v>38.200000000000003</v>
      </c>
      <c r="F71" s="22">
        <f>SUM(F72:F75)</f>
        <v>0</v>
      </c>
      <c r="G71" s="22">
        <f>SUM(G72:G75)</f>
        <v>0</v>
      </c>
    </row>
    <row r="72" spans="1:7" ht="12.75" customHeight="1" x14ac:dyDescent="0.25">
      <c r="A72" s="97"/>
      <c r="B72" s="12" t="s">
        <v>15</v>
      </c>
      <c r="C72" s="63" t="s">
        <v>16</v>
      </c>
      <c r="D72" s="13">
        <f t="shared" si="2"/>
        <v>9.3000000000000007</v>
      </c>
      <c r="E72" s="13">
        <v>9.3000000000000007</v>
      </c>
      <c r="F72" s="13"/>
      <c r="G72" s="13"/>
    </row>
    <row r="73" spans="1:7" ht="12.75" customHeight="1" x14ac:dyDescent="0.25">
      <c r="A73" s="97"/>
      <c r="B73" s="12" t="s">
        <v>15</v>
      </c>
      <c r="C73" s="87" t="s">
        <v>25</v>
      </c>
      <c r="D73" s="13">
        <f t="shared" si="2"/>
        <v>21.9</v>
      </c>
      <c r="E73" s="13">
        <v>21.9</v>
      </c>
      <c r="F73" s="13"/>
      <c r="G73" s="13"/>
    </row>
    <row r="74" spans="1:7" ht="12.75" customHeight="1" x14ac:dyDescent="0.25">
      <c r="A74" s="97"/>
      <c r="B74" s="12" t="s">
        <v>19</v>
      </c>
      <c r="C74" s="88"/>
      <c r="D74" s="13">
        <f t="shared" si="2"/>
        <v>2</v>
      </c>
      <c r="E74" s="13">
        <v>2</v>
      </c>
      <c r="F74" s="13"/>
      <c r="G74" s="13"/>
    </row>
    <row r="75" spans="1:7" ht="12.75" customHeight="1" x14ac:dyDescent="0.25">
      <c r="A75" s="97"/>
      <c r="B75" s="12" t="s">
        <v>15</v>
      </c>
      <c r="C75" s="63" t="s">
        <v>26</v>
      </c>
      <c r="D75" s="13">
        <f t="shared" si="2"/>
        <v>5</v>
      </c>
      <c r="E75" s="13">
        <v>5</v>
      </c>
      <c r="F75" s="24"/>
      <c r="G75" s="23"/>
    </row>
    <row r="76" spans="1:7" ht="15" customHeight="1" x14ac:dyDescent="0.25">
      <c r="A76" s="94" t="s">
        <v>40</v>
      </c>
      <c r="B76" s="19" t="s">
        <v>41</v>
      </c>
      <c r="C76" s="65"/>
      <c r="D76" s="21">
        <f t="shared" si="2"/>
        <v>42.6</v>
      </c>
      <c r="E76" s="21">
        <f>SUM(E77:E80)</f>
        <v>42.6</v>
      </c>
      <c r="F76" s="22">
        <f>SUM(F77:F80)</f>
        <v>0</v>
      </c>
      <c r="G76" s="22">
        <f>SUM(G77:G80)</f>
        <v>0</v>
      </c>
    </row>
    <row r="77" spans="1:7" ht="12.75" customHeight="1" x14ac:dyDescent="0.25">
      <c r="A77" s="94"/>
      <c r="B77" s="12" t="s">
        <v>15</v>
      </c>
      <c r="C77" s="63" t="s">
        <v>16</v>
      </c>
      <c r="D77" s="13">
        <f t="shared" si="2"/>
        <v>9.3000000000000007</v>
      </c>
      <c r="E77" s="13">
        <v>9.3000000000000007</v>
      </c>
      <c r="F77" s="13"/>
      <c r="G77" s="13"/>
    </row>
    <row r="78" spans="1:7" ht="12.75" customHeight="1" x14ac:dyDescent="0.25">
      <c r="A78" s="94"/>
      <c r="B78" s="12" t="s">
        <v>15</v>
      </c>
      <c r="C78" s="87" t="s">
        <v>25</v>
      </c>
      <c r="D78" s="13">
        <f t="shared" si="2"/>
        <v>28.2</v>
      </c>
      <c r="E78" s="13">
        <v>28.2</v>
      </c>
      <c r="F78" s="13"/>
      <c r="G78" s="13"/>
    </row>
    <row r="79" spans="1:7" ht="12.75" customHeight="1" x14ac:dyDescent="0.25">
      <c r="A79" s="94"/>
      <c r="B79" s="12" t="s">
        <v>19</v>
      </c>
      <c r="C79" s="88"/>
      <c r="D79" s="13">
        <f t="shared" si="2"/>
        <v>1.2</v>
      </c>
      <c r="E79" s="13">
        <v>1.2</v>
      </c>
      <c r="F79" s="13"/>
      <c r="G79" s="13"/>
    </row>
    <row r="80" spans="1:7" ht="12.75" customHeight="1" x14ac:dyDescent="0.25">
      <c r="A80" s="94"/>
      <c r="B80" s="12" t="s">
        <v>15</v>
      </c>
      <c r="C80" s="63" t="s">
        <v>26</v>
      </c>
      <c r="D80" s="13">
        <f t="shared" si="2"/>
        <v>3.9</v>
      </c>
      <c r="E80" s="13">
        <v>3.9</v>
      </c>
      <c r="F80" s="24"/>
      <c r="G80" s="23"/>
    </row>
    <row r="81" spans="1:7" ht="15" customHeight="1" x14ac:dyDescent="0.25">
      <c r="A81" s="94" t="s">
        <v>42</v>
      </c>
      <c r="B81" s="19" t="s">
        <v>43</v>
      </c>
      <c r="C81" s="65"/>
      <c r="D81" s="21">
        <f t="shared" si="2"/>
        <v>44.399999999999991</v>
      </c>
      <c r="E81" s="21">
        <f>SUM(E82:E85)</f>
        <v>44.399999999999991</v>
      </c>
      <c r="F81" s="22">
        <f>SUM(F82:F85)</f>
        <v>0</v>
      </c>
      <c r="G81" s="22">
        <f>SUM(G82:G85)</f>
        <v>0</v>
      </c>
    </row>
    <row r="82" spans="1:7" ht="12.75" customHeight="1" x14ac:dyDescent="0.25">
      <c r="A82" s="94"/>
      <c r="B82" s="12" t="s">
        <v>15</v>
      </c>
      <c r="C82" s="63" t="s">
        <v>16</v>
      </c>
      <c r="D82" s="13">
        <f>SUM(G82+E82)</f>
        <v>14.2</v>
      </c>
      <c r="E82" s="13">
        <v>14.2</v>
      </c>
      <c r="F82" s="13"/>
      <c r="G82" s="13"/>
    </row>
    <row r="83" spans="1:7" ht="12.75" customHeight="1" x14ac:dyDescent="0.25">
      <c r="A83" s="94"/>
      <c r="B83" s="12" t="s">
        <v>15</v>
      </c>
      <c r="C83" s="87" t="s">
        <v>25</v>
      </c>
      <c r="D83" s="13">
        <f t="shared" si="2"/>
        <v>22.1</v>
      </c>
      <c r="E83" s="13">
        <v>22.1</v>
      </c>
      <c r="F83" s="13"/>
      <c r="G83" s="13"/>
    </row>
    <row r="84" spans="1:7" ht="12.75" customHeight="1" x14ac:dyDescent="0.25">
      <c r="A84" s="94"/>
      <c r="B84" s="12" t="s">
        <v>19</v>
      </c>
      <c r="C84" s="88"/>
      <c r="D84" s="13">
        <f t="shared" si="2"/>
        <v>4.8</v>
      </c>
      <c r="E84" s="13">
        <v>4.8</v>
      </c>
      <c r="F84" s="13"/>
      <c r="G84" s="13"/>
    </row>
    <row r="85" spans="1:7" ht="12.75" customHeight="1" x14ac:dyDescent="0.25">
      <c r="A85" s="94"/>
      <c r="B85" s="12" t="s">
        <v>15</v>
      </c>
      <c r="C85" s="63" t="s">
        <v>26</v>
      </c>
      <c r="D85" s="13">
        <f t="shared" si="2"/>
        <v>3.3</v>
      </c>
      <c r="E85" s="13">
        <v>3.3</v>
      </c>
      <c r="F85" s="24"/>
      <c r="G85" s="13"/>
    </row>
    <row r="86" spans="1:7" ht="15" customHeight="1" x14ac:dyDescent="0.25">
      <c r="A86" s="94" t="s">
        <v>44</v>
      </c>
      <c r="B86" s="19" t="s">
        <v>45</v>
      </c>
      <c r="C86" s="20"/>
      <c r="D86" s="21">
        <f t="shared" si="2"/>
        <v>29.599999999999998</v>
      </c>
      <c r="E86" s="21">
        <f>SUM(E87:E90)</f>
        <v>29.599999999999998</v>
      </c>
      <c r="F86" s="22">
        <f>SUM(F87:F90)</f>
        <v>0</v>
      </c>
      <c r="G86" s="22">
        <f>SUM(G87:G90)</f>
        <v>0</v>
      </c>
    </row>
    <row r="87" spans="1:7" ht="12.95" customHeight="1" x14ac:dyDescent="0.25">
      <c r="A87" s="94"/>
      <c r="B87" s="12" t="s">
        <v>15</v>
      </c>
      <c r="C87" s="66" t="s">
        <v>16</v>
      </c>
      <c r="D87" s="13">
        <f t="shared" si="2"/>
        <v>7.2</v>
      </c>
      <c r="E87" s="13">
        <v>7.2</v>
      </c>
      <c r="F87" s="13"/>
      <c r="G87" s="13"/>
    </row>
    <row r="88" spans="1:7" ht="12.95" customHeight="1" x14ac:dyDescent="0.25">
      <c r="A88" s="94"/>
      <c r="B88" s="12" t="s">
        <v>15</v>
      </c>
      <c r="C88" s="87" t="s">
        <v>25</v>
      </c>
      <c r="D88" s="13">
        <f t="shared" si="2"/>
        <v>19.3</v>
      </c>
      <c r="E88" s="13">
        <v>19.3</v>
      </c>
      <c r="F88" s="13"/>
      <c r="G88" s="13"/>
    </row>
    <row r="89" spans="1:7" ht="12.95" customHeight="1" x14ac:dyDescent="0.25">
      <c r="A89" s="94"/>
      <c r="B89" s="12" t="s">
        <v>19</v>
      </c>
      <c r="C89" s="89"/>
      <c r="D89" s="13">
        <f t="shared" si="2"/>
        <v>0.4</v>
      </c>
      <c r="E89" s="13">
        <v>0.4</v>
      </c>
      <c r="F89" s="13"/>
      <c r="G89" s="13"/>
    </row>
    <row r="90" spans="1:7" ht="12.95" customHeight="1" x14ac:dyDescent="0.25">
      <c r="A90" s="94"/>
      <c r="B90" s="12" t="s">
        <v>15</v>
      </c>
      <c r="C90" s="66" t="s">
        <v>26</v>
      </c>
      <c r="D90" s="13">
        <f t="shared" si="2"/>
        <v>2.7</v>
      </c>
      <c r="E90" s="13">
        <v>2.7</v>
      </c>
      <c r="F90" s="24"/>
      <c r="G90" s="23"/>
    </row>
    <row r="91" spans="1:7" ht="15" customHeight="1" x14ac:dyDescent="0.25">
      <c r="A91" s="94" t="s">
        <v>46</v>
      </c>
      <c r="B91" s="19" t="s">
        <v>47</v>
      </c>
      <c r="C91" s="64"/>
      <c r="D91" s="21">
        <f t="shared" si="2"/>
        <v>54.599999999999994</v>
      </c>
      <c r="E91" s="21">
        <f>SUM(E92:E95)</f>
        <v>54.599999999999994</v>
      </c>
      <c r="F91" s="22">
        <f>SUM(F92:F95)</f>
        <v>0</v>
      </c>
      <c r="G91" s="22">
        <f>SUM(G92:G95)</f>
        <v>0</v>
      </c>
    </row>
    <row r="92" spans="1:7" ht="12.75" customHeight="1" x14ac:dyDescent="0.25">
      <c r="A92" s="94"/>
      <c r="B92" s="12" t="s">
        <v>15</v>
      </c>
      <c r="C92" s="66" t="s">
        <v>16</v>
      </c>
      <c r="D92" s="13">
        <f t="shared" si="2"/>
        <v>12.3</v>
      </c>
      <c r="E92" s="13">
        <v>12.3</v>
      </c>
      <c r="F92" s="13"/>
      <c r="G92" s="13"/>
    </row>
    <row r="93" spans="1:7" ht="12.75" customHeight="1" x14ac:dyDescent="0.25">
      <c r="A93" s="94"/>
      <c r="B93" s="12" t="s">
        <v>15</v>
      </c>
      <c r="C93" s="87" t="s">
        <v>25</v>
      </c>
      <c r="D93" s="13">
        <f t="shared" ref="D93:D157" si="3">SUM(G93+E93)</f>
        <v>33.299999999999997</v>
      </c>
      <c r="E93" s="13">
        <v>33.299999999999997</v>
      </c>
      <c r="F93" s="13"/>
      <c r="G93" s="13"/>
    </row>
    <row r="94" spans="1:7" ht="12.75" customHeight="1" x14ac:dyDescent="0.25">
      <c r="A94" s="94"/>
      <c r="B94" s="12" t="s">
        <v>19</v>
      </c>
      <c r="C94" s="88"/>
      <c r="D94" s="13">
        <f t="shared" si="3"/>
        <v>3.9</v>
      </c>
      <c r="E94" s="13">
        <v>3.9</v>
      </c>
      <c r="F94" s="13"/>
      <c r="G94" s="13"/>
    </row>
    <row r="95" spans="1:7" ht="12.75" customHeight="1" x14ac:dyDescent="0.25">
      <c r="A95" s="94"/>
      <c r="B95" s="12" t="s">
        <v>15</v>
      </c>
      <c r="C95" s="66" t="s">
        <v>26</v>
      </c>
      <c r="D95" s="13">
        <f t="shared" si="3"/>
        <v>5.0999999999999996</v>
      </c>
      <c r="E95" s="13">
        <v>5.0999999999999996</v>
      </c>
      <c r="F95" s="24"/>
      <c r="G95" s="13"/>
    </row>
    <row r="96" spans="1:7" ht="15" customHeight="1" x14ac:dyDescent="0.25">
      <c r="A96" s="94" t="s">
        <v>48</v>
      </c>
      <c r="B96" s="19" t="s">
        <v>49</v>
      </c>
      <c r="C96" s="64"/>
      <c r="D96" s="21">
        <f t="shared" si="3"/>
        <v>29.7</v>
      </c>
      <c r="E96" s="21">
        <f>SUM(E97:E100)</f>
        <v>29</v>
      </c>
      <c r="F96" s="22">
        <f>SUM(F97:F100)</f>
        <v>0</v>
      </c>
      <c r="G96" s="21">
        <f>SUM(G97:G100)</f>
        <v>0.7</v>
      </c>
    </row>
    <row r="97" spans="1:7" ht="12.75" customHeight="1" x14ac:dyDescent="0.25">
      <c r="A97" s="94"/>
      <c r="B97" s="12" t="s">
        <v>15</v>
      </c>
      <c r="C97" s="66" t="s">
        <v>16</v>
      </c>
      <c r="D97" s="13">
        <f t="shared" si="3"/>
        <v>8.5</v>
      </c>
      <c r="E97" s="13">
        <v>7.8</v>
      </c>
      <c r="F97" s="13"/>
      <c r="G97" s="13">
        <v>0.7</v>
      </c>
    </row>
    <row r="98" spans="1:7" ht="12.75" customHeight="1" x14ac:dyDescent="0.25">
      <c r="A98" s="94"/>
      <c r="B98" s="12" t="s">
        <v>15</v>
      </c>
      <c r="C98" s="87" t="s">
        <v>25</v>
      </c>
      <c r="D98" s="13">
        <f t="shared" si="3"/>
        <v>14</v>
      </c>
      <c r="E98" s="13">
        <v>14</v>
      </c>
      <c r="F98" s="13"/>
      <c r="G98" s="13"/>
    </row>
    <row r="99" spans="1:7" ht="12.75" customHeight="1" x14ac:dyDescent="0.25">
      <c r="A99" s="94"/>
      <c r="B99" s="12" t="s">
        <v>19</v>
      </c>
      <c r="C99" s="88"/>
      <c r="D99" s="13">
        <f t="shared" si="3"/>
        <v>1.2</v>
      </c>
      <c r="E99" s="13">
        <v>1.2</v>
      </c>
      <c r="F99" s="13"/>
      <c r="G99" s="13"/>
    </row>
    <row r="100" spans="1:7" ht="12.75" customHeight="1" x14ac:dyDescent="0.25">
      <c r="A100" s="94"/>
      <c r="B100" s="12" t="s">
        <v>15</v>
      </c>
      <c r="C100" s="66" t="s">
        <v>26</v>
      </c>
      <c r="D100" s="13">
        <f t="shared" si="3"/>
        <v>6</v>
      </c>
      <c r="E100" s="13">
        <v>6</v>
      </c>
      <c r="F100" s="24"/>
      <c r="G100" s="23"/>
    </row>
    <row r="101" spans="1:7" ht="15" customHeight="1" x14ac:dyDescent="0.25">
      <c r="A101" s="94" t="s">
        <v>50</v>
      </c>
      <c r="B101" s="19" t="s">
        <v>51</v>
      </c>
      <c r="C101" s="64"/>
      <c r="D101" s="21">
        <f t="shared" si="3"/>
        <v>27</v>
      </c>
      <c r="E101" s="21">
        <f>SUM(E102:E105)</f>
        <v>27</v>
      </c>
      <c r="F101" s="22">
        <f>SUM(F102:F105)</f>
        <v>0</v>
      </c>
      <c r="G101" s="22">
        <f>SUM(G102:G105)</f>
        <v>0</v>
      </c>
    </row>
    <row r="102" spans="1:7" ht="12.75" customHeight="1" x14ac:dyDescent="0.25">
      <c r="A102" s="94"/>
      <c r="B102" s="12" t="s">
        <v>15</v>
      </c>
      <c r="C102" s="66" t="s">
        <v>16</v>
      </c>
      <c r="D102" s="13">
        <f t="shared" si="3"/>
        <v>5.7</v>
      </c>
      <c r="E102" s="13">
        <v>5.7</v>
      </c>
      <c r="F102" s="13"/>
      <c r="G102" s="13"/>
    </row>
    <row r="103" spans="1:7" ht="12.75" customHeight="1" x14ac:dyDescent="0.25">
      <c r="A103" s="94"/>
      <c r="B103" s="12" t="s">
        <v>15</v>
      </c>
      <c r="C103" s="87" t="s">
        <v>25</v>
      </c>
      <c r="D103" s="13">
        <f t="shared" si="3"/>
        <v>15.4</v>
      </c>
      <c r="E103" s="13">
        <v>15.4</v>
      </c>
      <c r="F103" s="13"/>
      <c r="G103" s="13"/>
    </row>
    <row r="104" spans="1:7" ht="12.75" customHeight="1" x14ac:dyDescent="0.25">
      <c r="A104" s="94"/>
      <c r="B104" s="12" t="s">
        <v>19</v>
      </c>
      <c r="C104" s="89"/>
      <c r="D104" s="13">
        <f t="shared" si="3"/>
        <v>2.4</v>
      </c>
      <c r="E104" s="13">
        <v>2.4</v>
      </c>
      <c r="F104" s="13"/>
      <c r="G104" s="13"/>
    </row>
    <row r="105" spans="1:7" ht="12.75" customHeight="1" x14ac:dyDescent="0.25">
      <c r="A105" s="94"/>
      <c r="B105" s="12" t="s">
        <v>15</v>
      </c>
      <c r="C105" s="66" t="s">
        <v>26</v>
      </c>
      <c r="D105" s="13">
        <f t="shared" si="3"/>
        <v>3.5</v>
      </c>
      <c r="E105" s="13">
        <v>3.5</v>
      </c>
      <c r="F105" s="24"/>
      <c r="G105" s="23"/>
    </row>
    <row r="106" spans="1:7" ht="15" customHeight="1" x14ac:dyDescent="0.25">
      <c r="A106" s="97" t="s">
        <v>52</v>
      </c>
      <c r="B106" s="19" t="s">
        <v>53</v>
      </c>
      <c r="C106" s="20"/>
      <c r="D106" s="21">
        <f t="shared" si="3"/>
        <v>26.7</v>
      </c>
      <c r="E106" s="21">
        <f>SUM(E107:E110)</f>
        <v>26.7</v>
      </c>
      <c r="F106" s="22">
        <f>SUM(F107:F110)</f>
        <v>0</v>
      </c>
      <c r="G106" s="22">
        <f>SUM(G107:G110)</f>
        <v>0</v>
      </c>
    </row>
    <row r="107" spans="1:7" ht="12.75" customHeight="1" x14ac:dyDescent="0.25">
      <c r="A107" s="97"/>
      <c r="B107" s="12" t="s">
        <v>15</v>
      </c>
      <c r="C107" s="66" t="s">
        <v>16</v>
      </c>
      <c r="D107" s="13">
        <f t="shared" si="3"/>
        <v>6.6</v>
      </c>
      <c r="E107" s="13">
        <v>6.6</v>
      </c>
      <c r="F107" s="13"/>
      <c r="G107" s="13"/>
    </row>
    <row r="108" spans="1:7" ht="12.75" customHeight="1" x14ac:dyDescent="0.25">
      <c r="A108" s="97"/>
      <c r="B108" s="12" t="s">
        <v>15</v>
      </c>
      <c r="C108" s="87" t="s">
        <v>25</v>
      </c>
      <c r="D108" s="13">
        <f t="shared" si="3"/>
        <v>11.4</v>
      </c>
      <c r="E108" s="13">
        <v>11.4</v>
      </c>
      <c r="F108" s="13"/>
      <c r="G108" s="13"/>
    </row>
    <row r="109" spans="1:7" ht="12.75" customHeight="1" x14ac:dyDescent="0.25">
      <c r="A109" s="97"/>
      <c r="B109" s="12" t="s">
        <v>19</v>
      </c>
      <c r="C109" s="88"/>
      <c r="D109" s="13">
        <f t="shared" si="3"/>
        <v>2.9</v>
      </c>
      <c r="E109" s="13">
        <v>2.9</v>
      </c>
      <c r="F109" s="13"/>
      <c r="G109" s="13"/>
    </row>
    <row r="110" spans="1:7" ht="12.75" customHeight="1" x14ac:dyDescent="0.25">
      <c r="A110" s="97"/>
      <c r="B110" s="12" t="s">
        <v>15</v>
      </c>
      <c r="C110" s="66" t="s">
        <v>26</v>
      </c>
      <c r="D110" s="13">
        <f t="shared" si="3"/>
        <v>5.8</v>
      </c>
      <c r="E110" s="13">
        <v>5.8</v>
      </c>
      <c r="F110" s="24"/>
      <c r="G110" s="13"/>
    </row>
    <row r="111" spans="1:7" ht="15" customHeight="1" x14ac:dyDescent="0.25">
      <c r="A111" s="97" t="s">
        <v>54</v>
      </c>
      <c r="B111" s="19" t="s">
        <v>55</v>
      </c>
      <c r="C111" s="64"/>
      <c r="D111" s="21">
        <f t="shared" si="3"/>
        <v>49.099999999999994</v>
      </c>
      <c r="E111" s="21">
        <f>SUM(E112:E115)</f>
        <v>47.699999999999996</v>
      </c>
      <c r="F111" s="22">
        <f>SUM(F112:F115)</f>
        <v>0</v>
      </c>
      <c r="G111" s="21">
        <f>SUM(G112:G115)</f>
        <v>1.4</v>
      </c>
    </row>
    <row r="112" spans="1:7" ht="12.75" customHeight="1" x14ac:dyDescent="0.25">
      <c r="A112" s="97"/>
      <c r="B112" s="12" t="s">
        <v>15</v>
      </c>
      <c r="C112" s="66" t="s">
        <v>16</v>
      </c>
      <c r="D112" s="13">
        <f t="shared" si="3"/>
        <v>14.9</v>
      </c>
      <c r="E112" s="13">
        <v>14.9</v>
      </c>
      <c r="F112" s="13"/>
      <c r="G112" s="13"/>
    </row>
    <row r="113" spans="1:14" ht="12.75" customHeight="1" x14ac:dyDescent="0.25">
      <c r="A113" s="97"/>
      <c r="B113" s="12" t="s">
        <v>15</v>
      </c>
      <c r="C113" s="87" t="s">
        <v>25</v>
      </c>
      <c r="D113" s="13">
        <f t="shared" si="3"/>
        <v>19</v>
      </c>
      <c r="E113" s="13">
        <v>19</v>
      </c>
      <c r="F113" s="13"/>
      <c r="G113" s="13"/>
      <c r="H113" s="25"/>
      <c r="I113" s="26"/>
      <c r="J113" s="27"/>
      <c r="K113" s="28"/>
      <c r="L113" s="28"/>
      <c r="M113" s="28"/>
      <c r="N113" s="28"/>
    </row>
    <row r="114" spans="1:14" ht="12.75" customHeight="1" x14ac:dyDescent="0.25">
      <c r="A114" s="97"/>
      <c r="B114" s="12" t="s">
        <v>19</v>
      </c>
      <c r="C114" s="88"/>
      <c r="D114" s="13">
        <f t="shared" si="3"/>
        <v>8.6999999999999993</v>
      </c>
      <c r="E114" s="13">
        <v>8.6999999999999993</v>
      </c>
      <c r="F114" s="13"/>
      <c r="G114" s="13"/>
      <c r="H114" s="25"/>
      <c r="I114" s="29"/>
      <c r="J114" s="30"/>
      <c r="K114" s="31"/>
      <c r="L114" s="31"/>
      <c r="M114" s="31"/>
      <c r="N114" s="31"/>
    </row>
    <row r="115" spans="1:14" ht="12.75" customHeight="1" x14ac:dyDescent="0.25">
      <c r="A115" s="97"/>
      <c r="B115" s="12" t="s">
        <v>15</v>
      </c>
      <c r="C115" s="66" t="s">
        <v>26</v>
      </c>
      <c r="D115" s="13">
        <f t="shared" si="3"/>
        <v>6.5</v>
      </c>
      <c r="E115" s="13">
        <v>5.0999999999999996</v>
      </c>
      <c r="F115" s="24"/>
      <c r="G115" s="76">
        <v>1.4</v>
      </c>
      <c r="H115" s="25"/>
      <c r="I115" s="29"/>
      <c r="J115" s="30"/>
      <c r="K115" s="31"/>
      <c r="L115" s="31"/>
      <c r="M115" s="31"/>
      <c r="N115" s="31"/>
    </row>
    <row r="116" spans="1:14" ht="15" customHeight="1" x14ac:dyDescent="0.25">
      <c r="A116" s="97" t="s">
        <v>56</v>
      </c>
      <c r="B116" s="19" t="s">
        <v>57</v>
      </c>
      <c r="C116" s="64"/>
      <c r="D116" s="21">
        <f t="shared" si="3"/>
        <v>924.7</v>
      </c>
      <c r="E116" s="21">
        <f>SUM(E117:E118)</f>
        <v>924.7</v>
      </c>
      <c r="F116" s="21">
        <f>SUM(F117:F118)</f>
        <v>848.1</v>
      </c>
      <c r="G116" s="22">
        <f>SUM(G117:G118)</f>
        <v>0</v>
      </c>
      <c r="H116" s="25"/>
      <c r="I116" s="29"/>
      <c r="J116" s="30"/>
      <c r="K116" s="31"/>
      <c r="L116" s="31"/>
      <c r="M116" s="31"/>
      <c r="N116" s="31"/>
    </row>
    <row r="117" spans="1:14" ht="12.75" customHeight="1" x14ac:dyDescent="0.25">
      <c r="A117" s="97"/>
      <c r="B117" s="17" t="s">
        <v>20</v>
      </c>
      <c r="C117" s="87" t="s">
        <v>16</v>
      </c>
      <c r="D117" s="13">
        <f t="shared" si="3"/>
        <v>886.6</v>
      </c>
      <c r="E117" s="13">
        <v>886.6</v>
      </c>
      <c r="F117" s="13">
        <v>817.2</v>
      </c>
      <c r="G117" s="13"/>
      <c r="H117" s="25"/>
      <c r="I117" s="29"/>
      <c r="J117" s="30"/>
      <c r="K117" s="31"/>
      <c r="L117" s="31"/>
      <c r="M117" s="31"/>
      <c r="N117" s="31"/>
    </row>
    <row r="118" spans="1:14" ht="12.75" customHeight="1" x14ac:dyDescent="0.25">
      <c r="A118" s="97"/>
      <c r="B118" s="12" t="s">
        <v>15</v>
      </c>
      <c r="C118" s="88"/>
      <c r="D118" s="13">
        <f t="shared" si="3"/>
        <v>38.1</v>
      </c>
      <c r="E118" s="13">
        <v>38.1</v>
      </c>
      <c r="F118" s="13">
        <v>30.9</v>
      </c>
      <c r="G118" s="13"/>
      <c r="H118" s="25"/>
      <c r="I118" s="29"/>
      <c r="J118" s="30"/>
      <c r="K118" s="31"/>
      <c r="L118" s="31"/>
      <c r="M118" s="31"/>
      <c r="N118" s="31"/>
    </row>
    <row r="119" spans="1:14" ht="15" customHeight="1" x14ac:dyDescent="0.25">
      <c r="A119" s="97" t="s">
        <v>58</v>
      </c>
      <c r="B119" s="32" t="s">
        <v>59</v>
      </c>
      <c r="C119" s="20"/>
      <c r="D119" s="21">
        <f t="shared" si="3"/>
        <v>1119.5</v>
      </c>
      <c r="E119" s="21">
        <f>SUM(E120:E125)</f>
        <v>1118.3</v>
      </c>
      <c r="F119" s="21">
        <f>SUM(F120:F125)</f>
        <v>926.3</v>
      </c>
      <c r="G119" s="22">
        <f>SUM(G120:G125)</f>
        <v>1.2</v>
      </c>
      <c r="H119" s="25"/>
      <c r="I119" s="29"/>
      <c r="J119" s="30"/>
      <c r="K119" s="31"/>
      <c r="L119" s="31"/>
      <c r="M119" s="31"/>
      <c r="N119" s="31"/>
    </row>
    <row r="120" spans="1:14" ht="12.75" customHeight="1" x14ac:dyDescent="0.25">
      <c r="A120" s="97"/>
      <c r="B120" s="17" t="s">
        <v>20</v>
      </c>
      <c r="C120" s="66" t="s">
        <v>16</v>
      </c>
      <c r="D120" s="13">
        <f t="shared" si="3"/>
        <v>35</v>
      </c>
      <c r="E120" s="13">
        <v>35</v>
      </c>
      <c r="F120" s="13"/>
      <c r="G120" s="39"/>
      <c r="H120" s="25"/>
      <c r="I120" s="29"/>
      <c r="J120" s="30"/>
      <c r="K120" s="31"/>
      <c r="L120" s="31"/>
      <c r="M120" s="31"/>
      <c r="N120" s="31"/>
    </row>
    <row r="121" spans="1:14" ht="12.75" customHeight="1" x14ac:dyDescent="0.25">
      <c r="A121" s="97"/>
      <c r="B121" s="12" t="s">
        <v>151</v>
      </c>
      <c r="C121" s="87" t="s">
        <v>22</v>
      </c>
      <c r="D121" s="13">
        <f t="shared" si="3"/>
        <v>10.4</v>
      </c>
      <c r="E121" s="82">
        <f>10.4-1.2</f>
        <v>9.2000000000000011</v>
      </c>
      <c r="F121" s="82">
        <v>0.4</v>
      </c>
      <c r="G121" s="85">
        <v>1.2</v>
      </c>
      <c r="H121" s="25"/>
      <c r="I121" s="29"/>
      <c r="J121" s="30"/>
      <c r="K121" s="31"/>
      <c r="L121" s="31"/>
      <c r="M121" s="31"/>
      <c r="N121" s="31"/>
    </row>
    <row r="122" spans="1:14" ht="12.75" customHeight="1" x14ac:dyDescent="0.25">
      <c r="A122" s="97"/>
      <c r="B122" s="12" t="s">
        <v>143</v>
      </c>
      <c r="C122" s="88"/>
      <c r="D122" s="13">
        <f t="shared" si="3"/>
        <v>663.3</v>
      </c>
      <c r="E122" s="13">
        <v>663.3</v>
      </c>
      <c r="F122" s="13">
        <v>643.4</v>
      </c>
      <c r="G122" s="39"/>
      <c r="H122" s="25"/>
      <c r="I122" s="29"/>
      <c r="J122" s="30"/>
      <c r="K122" s="31"/>
      <c r="L122" s="31"/>
      <c r="M122" s="31"/>
      <c r="N122" s="31"/>
    </row>
    <row r="123" spans="1:14" ht="12.75" customHeight="1" x14ac:dyDescent="0.25">
      <c r="A123" s="97"/>
      <c r="B123" s="12" t="s">
        <v>150</v>
      </c>
      <c r="C123" s="88"/>
      <c r="D123" s="13">
        <f t="shared" si="3"/>
        <v>1.8</v>
      </c>
      <c r="E123" s="13">
        <v>1.8</v>
      </c>
      <c r="F123" s="13">
        <v>1.8</v>
      </c>
      <c r="G123" s="39"/>
      <c r="H123" s="25"/>
      <c r="I123" s="29"/>
      <c r="J123" s="30"/>
      <c r="K123" s="31"/>
      <c r="L123" s="31"/>
      <c r="M123" s="31"/>
      <c r="N123" s="31"/>
    </row>
    <row r="124" spans="1:14" ht="12.75" customHeight="1" x14ac:dyDescent="0.25">
      <c r="A124" s="97"/>
      <c r="B124" s="12" t="s">
        <v>15</v>
      </c>
      <c r="C124" s="88"/>
      <c r="D124" s="13">
        <f t="shared" si="3"/>
        <v>406.5</v>
      </c>
      <c r="E124" s="13">
        <v>406.5</v>
      </c>
      <c r="F124" s="13">
        <v>280.7</v>
      </c>
      <c r="G124" s="13"/>
      <c r="H124" s="25"/>
      <c r="I124" s="26"/>
      <c r="K124" s="28"/>
      <c r="L124" s="28"/>
      <c r="M124" s="28"/>
      <c r="N124" s="28"/>
    </row>
    <row r="125" spans="1:14" ht="12.75" customHeight="1" x14ac:dyDescent="0.25">
      <c r="A125" s="97"/>
      <c r="B125" s="12" t="s">
        <v>19</v>
      </c>
      <c r="C125" s="89"/>
      <c r="D125" s="13">
        <f t="shared" si="3"/>
        <v>2.5</v>
      </c>
      <c r="E125" s="13">
        <v>2.5</v>
      </c>
      <c r="F125" s="18"/>
      <c r="G125" s="18"/>
      <c r="H125" s="25"/>
      <c r="I125" s="29"/>
      <c r="J125" s="30"/>
      <c r="K125" s="31"/>
      <c r="L125" s="31"/>
      <c r="M125" s="31"/>
      <c r="N125" s="31"/>
    </row>
    <row r="126" spans="1:14" ht="15" customHeight="1" x14ac:dyDescent="0.25">
      <c r="A126" s="97" t="s">
        <v>60</v>
      </c>
      <c r="B126" s="32" t="s">
        <v>61</v>
      </c>
      <c r="C126" s="64"/>
      <c r="D126" s="21">
        <f t="shared" si="3"/>
        <v>694.40000000000009</v>
      </c>
      <c r="E126" s="21">
        <f>SUM(E127:E131)</f>
        <v>694.40000000000009</v>
      </c>
      <c r="F126" s="21">
        <f>SUM(F127:F131)</f>
        <v>561.6</v>
      </c>
      <c r="G126" s="22">
        <f>SUM(G127:G131)</f>
        <v>0</v>
      </c>
      <c r="H126" s="25"/>
      <c r="I126" s="29"/>
      <c r="J126" s="34"/>
      <c r="K126" s="35"/>
      <c r="L126" s="36"/>
      <c r="M126" s="36"/>
      <c r="N126" s="31"/>
    </row>
    <row r="127" spans="1:14" ht="12.75" customHeight="1" x14ac:dyDescent="0.25">
      <c r="A127" s="97"/>
      <c r="B127" s="17" t="s">
        <v>20</v>
      </c>
      <c r="C127" s="66" t="s">
        <v>16</v>
      </c>
      <c r="D127" s="13">
        <f t="shared" si="3"/>
        <v>18</v>
      </c>
      <c r="E127" s="13">
        <v>18</v>
      </c>
      <c r="F127" s="13"/>
      <c r="G127" s="39"/>
      <c r="H127" s="25"/>
      <c r="I127" s="29"/>
      <c r="J127" s="34"/>
      <c r="K127" s="35"/>
      <c r="L127" s="37"/>
      <c r="M127" s="37"/>
      <c r="N127" s="31"/>
    </row>
    <row r="128" spans="1:14" ht="12.75" customHeight="1" x14ac:dyDescent="0.25">
      <c r="A128" s="97"/>
      <c r="B128" s="12" t="s">
        <v>151</v>
      </c>
      <c r="C128" s="87" t="s">
        <v>22</v>
      </c>
      <c r="D128" s="13">
        <f t="shared" si="3"/>
        <v>4.8</v>
      </c>
      <c r="E128" s="13">
        <v>4.8</v>
      </c>
      <c r="F128" s="13"/>
      <c r="G128" s="39"/>
      <c r="H128" s="25"/>
      <c r="I128" s="29"/>
      <c r="J128" s="34"/>
      <c r="K128" s="35"/>
      <c r="L128" s="37"/>
      <c r="M128" s="37"/>
      <c r="N128" s="31"/>
    </row>
    <row r="129" spans="1:14" ht="12.75" customHeight="1" x14ac:dyDescent="0.25">
      <c r="A129" s="97"/>
      <c r="B129" s="12" t="s">
        <v>143</v>
      </c>
      <c r="C129" s="88"/>
      <c r="D129" s="13">
        <f t="shared" si="3"/>
        <v>368.1</v>
      </c>
      <c r="E129" s="13">
        <v>368.1</v>
      </c>
      <c r="F129" s="13">
        <v>357.6</v>
      </c>
      <c r="G129" s="39"/>
      <c r="H129" s="25"/>
      <c r="I129" s="29"/>
      <c r="J129" s="34"/>
      <c r="K129" s="35"/>
      <c r="L129" s="37"/>
      <c r="M129" s="37"/>
      <c r="N129" s="31"/>
    </row>
    <row r="130" spans="1:14" ht="12.75" customHeight="1" x14ac:dyDescent="0.25">
      <c r="A130" s="97"/>
      <c r="B130" s="12" t="s">
        <v>15</v>
      </c>
      <c r="C130" s="88"/>
      <c r="D130" s="13">
        <f t="shared" si="3"/>
        <v>303</v>
      </c>
      <c r="E130" s="13">
        <v>303</v>
      </c>
      <c r="F130" s="13">
        <v>204</v>
      </c>
      <c r="G130" s="13"/>
      <c r="H130" s="25"/>
      <c r="I130" s="29"/>
      <c r="J130" s="34"/>
      <c r="K130" s="35"/>
      <c r="L130" s="36"/>
      <c r="M130" s="36"/>
      <c r="N130" s="31"/>
    </row>
    <row r="131" spans="1:14" ht="12.75" customHeight="1" x14ac:dyDescent="0.25">
      <c r="A131" s="97"/>
      <c r="B131" s="12" t="s">
        <v>19</v>
      </c>
      <c r="C131" s="89"/>
      <c r="D131" s="13">
        <f t="shared" si="3"/>
        <v>0.5</v>
      </c>
      <c r="E131" s="13">
        <v>0.5</v>
      </c>
      <c r="F131" s="13"/>
      <c r="G131" s="18"/>
      <c r="H131" s="25"/>
      <c r="I131" s="29"/>
      <c r="J131" s="34"/>
      <c r="K131" s="35"/>
      <c r="L131" s="36"/>
      <c r="M131" s="36"/>
      <c r="N131" s="31"/>
    </row>
    <row r="132" spans="1:14" ht="15" customHeight="1" x14ac:dyDescent="0.25">
      <c r="A132" s="96" t="s">
        <v>62</v>
      </c>
      <c r="B132" s="32" t="s">
        <v>63</v>
      </c>
      <c r="C132" s="64"/>
      <c r="D132" s="21">
        <f t="shared" si="3"/>
        <v>1029.8000000000002</v>
      </c>
      <c r="E132" s="21">
        <f>SUM(E133:E139)</f>
        <v>1029.8000000000002</v>
      </c>
      <c r="F132" s="21">
        <f>SUM(F133:F139)</f>
        <v>825</v>
      </c>
      <c r="G132" s="22">
        <f>SUM(G133:G139)</f>
        <v>0</v>
      </c>
      <c r="H132" s="25"/>
      <c r="I132" s="29"/>
      <c r="J132" s="34"/>
      <c r="K132" s="35"/>
      <c r="L132" s="36"/>
      <c r="M132" s="36"/>
      <c r="N132" s="31"/>
    </row>
    <row r="133" spans="1:14" ht="12.75" customHeight="1" x14ac:dyDescent="0.25">
      <c r="A133" s="98"/>
      <c r="B133" s="17" t="s">
        <v>20</v>
      </c>
      <c r="C133" s="66" t="s">
        <v>16</v>
      </c>
      <c r="D133" s="13">
        <f t="shared" si="3"/>
        <v>32</v>
      </c>
      <c r="E133" s="13">
        <v>32</v>
      </c>
      <c r="F133" s="13"/>
      <c r="G133" s="33"/>
      <c r="H133" s="36"/>
      <c r="I133" s="38"/>
      <c r="J133" s="34"/>
      <c r="K133" s="35"/>
      <c r="L133" s="36"/>
      <c r="M133" s="36"/>
      <c r="N133" s="36"/>
    </row>
    <row r="134" spans="1:14" ht="12.75" customHeight="1" x14ac:dyDescent="0.25">
      <c r="A134" s="98"/>
      <c r="B134" s="12" t="s">
        <v>151</v>
      </c>
      <c r="C134" s="87" t="s">
        <v>22</v>
      </c>
      <c r="D134" s="13">
        <f t="shared" si="3"/>
        <v>7.3</v>
      </c>
      <c r="E134" s="13">
        <v>7.3</v>
      </c>
      <c r="F134" s="13">
        <v>0.3</v>
      </c>
      <c r="G134" s="33"/>
      <c r="H134" s="36"/>
      <c r="I134" s="38"/>
      <c r="J134" s="34"/>
      <c r="K134" s="35"/>
      <c r="L134" s="36"/>
      <c r="M134" s="36"/>
      <c r="N134" s="36"/>
    </row>
    <row r="135" spans="1:14" ht="12.75" customHeight="1" x14ac:dyDescent="0.25">
      <c r="A135" s="98"/>
      <c r="B135" s="12" t="s">
        <v>152</v>
      </c>
      <c r="C135" s="88"/>
      <c r="D135" s="13">
        <f t="shared" si="3"/>
        <v>7.2</v>
      </c>
      <c r="E135" s="13">
        <v>7.2</v>
      </c>
      <c r="F135" s="13">
        <v>7.1</v>
      </c>
      <c r="G135" s="33"/>
      <c r="H135" s="36"/>
      <c r="I135" s="38"/>
      <c r="J135" s="34"/>
      <c r="K135" s="35"/>
      <c r="L135" s="36"/>
      <c r="M135" s="36"/>
      <c r="N135" s="36"/>
    </row>
    <row r="136" spans="1:14" ht="12.75" customHeight="1" x14ac:dyDescent="0.25">
      <c r="A136" s="98"/>
      <c r="B136" s="12" t="s">
        <v>143</v>
      </c>
      <c r="C136" s="88"/>
      <c r="D136" s="13">
        <f t="shared" si="3"/>
        <v>546</v>
      </c>
      <c r="E136" s="13">
        <v>546</v>
      </c>
      <c r="F136" s="13">
        <v>529.20000000000005</v>
      </c>
      <c r="G136" s="33"/>
      <c r="H136" s="36"/>
      <c r="I136" s="38"/>
      <c r="J136" s="34"/>
      <c r="K136" s="35"/>
      <c r="L136" s="36"/>
      <c r="M136" s="36"/>
      <c r="N136" s="36"/>
    </row>
    <row r="137" spans="1:14" ht="12.75" customHeight="1" x14ac:dyDescent="0.25">
      <c r="A137" s="98"/>
      <c r="B137" s="12" t="s">
        <v>150</v>
      </c>
      <c r="C137" s="88"/>
      <c r="D137" s="13">
        <f t="shared" si="3"/>
        <v>1.7</v>
      </c>
      <c r="E137" s="13">
        <v>1.7</v>
      </c>
      <c r="F137" s="13">
        <v>1.7</v>
      </c>
      <c r="G137" s="33"/>
      <c r="H137" s="36"/>
      <c r="I137" s="38"/>
      <c r="J137" s="34"/>
      <c r="K137" s="35"/>
      <c r="L137" s="36"/>
      <c r="M137" s="36"/>
      <c r="N137" s="36"/>
    </row>
    <row r="138" spans="1:14" ht="12.75" customHeight="1" x14ac:dyDescent="0.25">
      <c r="A138" s="98"/>
      <c r="B138" s="12" t="s">
        <v>15</v>
      </c>
      <c r="C138" s="88"/>
      <c r="D138" s="13">
        <f t="shared" si="3"/>
        <v>419.2</v>
      </c>
      <c r="E138" s="13">
        <v>419.2</v>
      </c>
      <c r="F138" s="13">
        <v>286.7</v>
      </c>
      <c r="G138" s="18"/>
      <c r="J138" s="34"/>
      <c r="K138" s="35"/>
      <c r="L138" s="36"/>
      <c r="M138" s="36"/>
    </row>
    <row r="139" spans="1:14" ht="12.75" customHeight="1" x14ac:dyDescent="0.25">
      <c r="A139" s="98"/>
      <c r="B139" s="12" t="s">
        <v>19</v>
      </c>
      <c r="C139" s="89"/>
      <c r="D139" s="13">
        <f t="shared" si="3"/>
        <v>16.399999999999999</v>
      </c>
      <c r="E139" s="13">
        <v>16.399999999999999</v>
      </c>
      <c r="F139" s="18"/>
      <c r="G139" s="18"/>
      <c r="J139" s="34"/>
      <c r="K139" s="35"/>
      <c r="L139" s="36"/>
      <c r="M139" s="36"/>
    </row>
    <row r="140" spans="1:14" ht="15" customHeight="1" x14ac:dyDescent="0.25">
      <c r="A140" s="96" t="s">
        <v>64</v>
      </c>
      <c r="B140" s="32" t="s">
        <v>65</v>
      </c>
      <c r="C140" s="65"/>
      <c r="D140" s="21">
        <f t="shared" si="3"/>
        <v>1069.7</v>
      </c>
      <c r="E140" s="21">
        <f>SUM(E141:E147)</f>
        <v>1069.7</v>
      </c>
      <c r="F140" s="21">
        <f>SUM(F141:F147)</f>
        <v>906.90000000000009</v>
      </c>
      <c r="G140" s="22">
        <f>SUM(G141:G147)</f>
        <v>0</v>
      </c>
      <c r="J140" s="34"/>
      <c r="K140" s="35"/>
      <c r="L140" s="37"/>
      <c r="M140" s="37"/>
    </row>
    <row r="141" spans="1:14" ht="12.75" customHeight="1" x14ac:dyDescent="0.25">
      <c r="A141" s="96"/>
      <c r="B141" s="17" t="s">
        <v>20</v>
      </c>
      <c r="C141" s="63" t="s">
        <v>16</v>
      </c>
      <c r="D141" s="13">
        <f t="shared" si="3"/>
        <v>21</v>
      </c>
      <c r="E141" s="13">
        <v>21</v>
      </c>
      <c r="F141" s="13"/>
      <c r="G141" s="39"/>
      <c r="J141" s="34"/>
      <c r="K141" s="35"/>
      <c r="L141" s="37"/>
      <c r="M141" s="37"/>
    </row>
    <row r="142" spans="1:14" ht="12.75" customHeight="1" x14ac:dyDescent="0.25">
      <c r="A142" s="96"/>
      <c r="B142" s="12" t="s">
        <v>151</v>
      </c>
      <c r="C142" s="87" t="s">
        <v>22</v>
      </c>
      <c r="D142" s="13">
        <f t="shared" si="3"/>
        <v>6.3</v>
      </c>
      <c r="E142" s="13">
        <v>6.3</v>
      </c>
      <c r="F142" s="13">
        <v>0.3</v>
      </c>
      <c r="G142" s="13"/>
      <c r="J142" s="34"/>
      <c r="K142" s="35"/>
      <c r="L142" s="37"/>
      <c r="M142" s="37"/>
    </row>
    <row r="143" spans="1:14" ht="12.75" customHeight="1" x14ac:dyDescent="0.25">
      <c r="A143" s="96"/>
      <c r="B143" s="12" t="s">
        <v>152</v>
      </c>
      <c r="C143" s="88"/>
      <c r="D143" s="13">
        <f t="shared" ref="D143" si="4">SUM(G143+E143)</f>
        <v>7.2</v>
      </c>
      <c r="E143" s="13">
        <v>7.2</v>
      </c>
      <c r="F143" s="13">
        <v>7.1</v>
      </c>
      <c r="G143" s="13"/>
      <c r="J143" s="34"/>
      <c r="K143" s="35"/>
      <c r="L143" s="37"/>
      <c r="M143" s="37"/>
    </row>
    <row r="144" spans="1:14" ht="12.75" customHeight="1" x14ac:dyDescent="0.25">
      <c r="A144" s="96"/>
      <c r="B144" s="12" t="s">
        <v>143</v>
      </c>
      <c r="C144" s="88"/>
      <c r="D144" s="13">
        <f t="shared" si="3"/>
        <v>519.20000000000005</v>
      </c>
      <c r="E144" s="13">
        <v>519.20000000000005</v>
      </c>
      <c r="F144" s="13">
        <v>504.3</v>
      </c>
      <c r="G144" s="18"/>
      <c r="J144" s="34"/>
      <c r="K144" s="35"/>
      <c r="L144" s="37"/>
      <c r="M144" s="37"/>
    </row>
    <row r="145" spans="1:14" ht="12.75" customHeight="1" x14ac:dyDescent="0.25">
      <c r="A145" s="96"/>
      <c r="B145" s="12" t="s">
        <v>150</v>
      </c>
      <c r="C145" s="88"/>
      <c r="D145" s="13">
        <f t="shared" si="3"/>
        <v>1.5</v>
      </c>
      <c r="E145" s="13">
        <v>1.5</v>
      </c>
      <c r="F145" s="13">
        <v>1.5</v>
      </c>
      <c r="G145" s="18"/>
      <c r="J145" s="34"/>
      <c r="K145" s="35"/>
      <c r="L145" s="37"/>
      <c r="M145" s="37"/>
    </row>
    <row r="146" spans="1:14" ht="12.75" customHeight="1" x14ac:dyDescent="0.25">
      <c r="A146" s="96"/>
      <c r="B146" s="12" t="s">
        <v>15</v>
      </c>
      <c r="C146" s="88"/>
      <c r="D146" s="13">
        <f t="shared" si="3"/>
        <v>501.2</v>
      </c>
      <c r="E146" s="13">
        <v>501.2</v>
      </c>
      <c r="F146" s="13">
        <v>393.7</v>
      </c>
      <c r="G146" s="18"/>
      <c r="J146" s="34"/>
      <c r="K146" s="35"/>
      <c r="L146" s="37"/>
      <c r="M146" s="37"/>
    </row>
    <row r="147" spans="1:14" ht="12.75" customHeight="1" x14ac:dyDescent="0.25">
      <c r="A147" s="96"/>
      <c r="B147" s="12" t="s">
        <v>19</v>
      </c>
      <c r="C147" s="89"/>
      <c r="D147" s="13">
        <f t="shared" si="3"/>
        <v>13.3</v>
      </c>
      <c r="E147" s="13">
        <v>13.3</v>
      </c>
      <c r="F147" s="18"/>
      <c r="G147" s="13"/>
      <c r="J147" s="34"/>
      <c r="K147" s="35"/>
      <c r="L147" s="37"/>
      <c r="M147" s="37"/>
    </row>
    <row r="148" spans="1:14" ht="15" customHeight="1" x14ac:dyDescent="0.25">
      <c r="A148" s="97" t="s">
        <v>66</v>
      </c>
      <c r="B148" s="32" t="s">
        <v>67</v>
      </c>
      <c r="C148" s="65"/>
      <c r="D148" s="21">
        <f t="shared" si="3"/>
        <v>1323.6000000000001</v>
      </c>
      <c r="E148" s="21">
        <f>SUM(E149:E155)</f>
        <v>1323.6000000000001</v>
      </c>
      <c r="F148" s="21">
        <f>SUM(F149:F155)</f>
        <v>1082</v>
      </c>
      <c r="G148" s="22">
        <f>SUM(G149:G155)</f>
        <v>0</v>
      </c>
      <c r="J148" s="34"/>
      <c r="K148" s="35"/>
      <c r="L148" s="37"/>
      <c r="M148" s="37"/>
    </row>
    <row r="149" spans="1:14" ht="12.75" customHeight="1" x14ac:dyDescent="0.25">
      <c r="A149" s="97"/>
      <c r="B149" s="17" t="s">
        <v>20</v>
      </c>
      <c r="C149" s="63" t="s">
        <v>16</v>
      </c>
      <c r="D149" s="13">
        <f t="shared" si="3"/>
        <v>46</v>
      </c>
      <c r="E149" s="13">
        <v>46</v>
      </c>
      <c r="F149" s="13"/>
      <c r="G149" s="33"/>
      <c r="J149" s="34"/>
      <c r="K149" s="35"/>
      <c r="L149" s="37"/>
      <c r="M149" s="37"/>
    </row>
    <row r="150" spans="1:14" ht="12.75" customHeight="1" x14ac:dyDescent="0.25">
      <c r="A150" s="97"/>
      <c r="B150" s="12" t="s">
        <v>151</v>
      </c>
      <c r="C150" s="87" t="s">
        <v>22</v>
      </c>
      <c r="D150" s="13">
        <f t="shared" si="3"/>
        <v>11.2</v>
      </c>
      <c r="E150" s="13">
        <v>11.2</v>
      </c>
      <c r="F150" s="13">
        <v>0.4</v>
      </c>
      <c r="G150" s="18"/>
      <c r="J150" s="34"/>
      <c r="K150" s="35"/>
      <c r="L150" s="37"/>
      <c r="M150" s="37"/>
    </row>
    <row r="151" spans="1:14" ht="12.75" customHeight="1" x14ac:dyDescent="0.25">
      <c r="A151" s="97"/>
      <c r="B151" s="12" t="s">
        <v>152</v>
      </c>
      <c r="C151" s="88"/>
      <c r="D151" s="13">
        <f t="shared" si="3"/>
        <v>0</v>
      </c>
      <c r="E151" s="13"/>
      <c r="F151" s="13"/>
      <c r="G151" s="18"/>
      <c r="J151" s="34"/>
      <c r="K151" s="35"/>
      <c r="L151" s="37"/>
      <c r="M151" s="37"/>
    </row>
    <row r="152" spans="1:14" ht="12.75" customHeight="1" x14ac:dyDescent="0.25">
      <c r="A152" s="97"/>
      <c r="B152" s="12" t="s">
        <v>143</v>
      </c>
      <c r="C152" s="88"/>
      <c r="D152" s="13">
        <f t="shared" si="3"/>
        <v>768.5</v>
      </c>
      <c r="E152" s="13">
        <v>768.5</v>
      </c>
      <c r="F152" s="13">
        <v>745.8</v>
      </c>
      <c r="G152" s="18"/>
      <c r="J152" s="34"/>
      <c r="K152" s="35"/>
      <c r="L152" s="37"/>
      <c r="M152" s="37"/>
    </row>
    <row r="153" spans="1:14" ht="12.75" customHeight="1" x14ac:dyDescent="0.25">
      <c r="A153" s="97"/>
      <c r="B153" s="12" t="s">
        <v>150</v>
      </c>
      <c r="C153" s="88"/>
      <c r="D153" s="13">
        <f t="shared" si="3"/>
        <v>2</v>
      </c>
      <c r="E153" s="13">
        <v>2</v>
      </c>
      <c r="F153" s="13">
        <v>2</v>
      </c>
      <c r="G153" s="18"/>
      <c r="J153" s="34"/>
      <c r="K153" s="35"/>
      <c r="L153" s="37"/>
      <c r="M153" s="37"/>
    </row>
    <row r="154" spans="1:14" ht="12.75" customHeight="1" x14ac:dyDescent="0.25">
      <c r="A154" s="97"/>
      <c r="B154" s="12" t="s">
        <v>15</v>
      </c>
      <c r="C154" s="88"/>
      <c r="D154" s="13">
        <f t="shared" si="3"/>
        <v>492.1</v>
      </c>
      <c r="E154" s="13">
        <v>492.1</v>
      </c>
      <c r="F154" s="13">
        <v>333.8</v>
      </c>
      <c r="G154" s="18"/>
      <c r="J154" s="34"/>
      <c r="K154" s="35"/>
      <c r="L154" s="37"/>
      <c r="M154" s="37"/>
    </row>
    <row r="155" spans="1:14" ht="12.75" customHeight="1" x14ac:dyDescent="0.25">
      <c r="A155" s="97"/>
      <c r="B155" s="12" t="s">
        <v>19</v>
      </c>
      <c r="C155" s="89"/>
      <c r="D155" s="13">
        <f t="shared" si="3"/>
        <v>3.8</v>
      </c>
      <c r="E155" s="13">
        <v>3.8</v>
      </c>
      <c r="F155" s="18"/>
      <c r="G155" s="18"/>
      <c r="J155" s="34"/>
      <c r="K155" s="35"/>
      <c r="L155" s="36"/>
      <c r="M155" s="36"/>
    </row>
    <row r="156" spans="1:14" ht="15" customHeight="1" x14ac:dyDescent="0.25">
      <c r="A156" s="96" t="s">
        <v>68</v>
      </c>
      <c r="B156" s="32" t="s">
        <v>69</v>
      </c>
      <c r="C156" s="20"/>
      <c r="D156" s="21">
        <f t="shared" si="3"/>
        <v>1120.4999999999998</v>
      </c>
      <c r="E156" s="21">
        <f>SUM(E157:E163)</f>
        <v>1120.4999999999998</v>
      </c>
      <c r="F156" s="21">
        <f>SUM(F157:F163)</f>
        <v>889.8</v>
      </c>
      <c r="G156" s="22">
        <f>SUM(G157:G163)</f>
        <v>0</v>
      </c>
      <c r="J156" s="34"/>
      <c r="K156" s="35"/>
      <c r="L156" s="36"/>
      <c r="M156" s="36"/>
    </row>
    <row r="157" spans="1:14" ht="12.75" customHeight="1" x14ac:dyDescent="0.25">
      <c r="A157" s="98"/>
      <c r="B157" s="17" t="s">
        <v>20</v>
      </c>
      <c r="C157" s="63" t="s">
        <v>16</v>
      </c>
      <c r="D157" s="13">
        <f t="shared" si="3"/>
        <v>43.8</v>
      </c>
      <c r="E157" s="13">
        <v>43.8</v>
      </c>
      <c r="F157" s="13"/>
      <c r="G157" s="39"/>
      <c r="I157" s="38"/>
      <c r="J157" s="34"/>
      <c r="K157" s="35"/>
      <c r="L157" s="36"/>
      <c r="M157" s="36"/>
      <c r="N157" s="36"/>
    </row>
    <row r="158" spans="1:14" ht="12.75" customHeight="1" x14ac:dyDescent="0.25">
      <c r="A158" s="98"/>
      <c r="B158" s="12" t="s">
        <v>151</v>
      </c>
      <c r="C158" s="87" t="s">
        <v>22</v>
      </c>
      <c r="D158" s="13">
        <f t="shared" ref="D158:D177" si="5">SUM(G158+E158)</f>
        <v>7.3</v>
      </c>
      <c r="E158" s="13">
        <v>7.3</v>
      </c>
      <c r="F158" s="13">
        <v>0.2</v>
      </c>
      <c r="G158" s="13"/>
      <c r="I158" s="38"/>
      <c r="J158" s="34"/>
      <c r="K158" s="35"/>
      <c r="L158" s="36"/>
      <c r="M158" s="36"/>
      <c r="N158" s="36"/>
    </row>
    <row r="159" spans="1:14" ht="12.75" customHeight="1" x14ac:dyDescent="0.25">
      <c r="A159" s="98"/>
      <c r="B159" s="12" t="s">
        <v>152</v>
      </c>
      <c r="C159" s="88"/>
      <c r="D159" s="13">
        <f t="shared" si="5"/>
        <v>7.2</v>
      </c>
      <c r="E159" s="13">
        <v>7.2</v>
      </c>
      <c r="F159" s="13">
        <v>7.1</v>
      </c>
      <c r="G159" s="13"/>
      <c r="I159" s="38"/>
      <c r="J159" s="34"/>
      <c r="K159" s="35"/>
      <c r="L159" s="36"/>
      <c r="M159" s="36"/>
      <c r="N159" s="36"/>
    </row>
    <row r="160" spans="1:14" ht="12.75" customHeight="1" x14ac:dyDescent="0.25">
      <c r="A160" s="98"/>
      <c r="B160" s="12" t="s">
        <v>143</v>
      </c>
      <c r="C160" s="88"/>
      <c r="D160" s="13">
        <f t="shared" si="5"/>
        <v>598.5</v>
      </c>
      <c r="E160" s="13">
        <v>598.5</v>
      </c>
      <c r="F160" s="13">
        <v>580.20000000000005</v>
      </c>
      <c r="G160" s="13"/>
      <c r="I160" s="38"/>
      <c r="J160" s="34"/>
      <c r="K160" s="35"/>
      <c r="L160" s="36"/>
      <c r="M160" s="36"/>
      <c r="N160" s="36"/>
    </row>
    <row r="161" spans="1:14" ht="12.75" customHeight="1" x14ac:dyDescent="0.25">
      <c r="A161" s="98"/>
      <c r="B161" s="12" t="s">
        <v>150</v>
      </c>
      <c r="C161" s="88"/>
      <c r="D161" s="13">
        <f t="shared" si="5"/>
        <v>0.9</v>
      </c>
      <c r="E161" s="13">
        <v>0.9</v>
      </c>
      <c r="F161" s="13">
        <v>0.9</v>
      </c>
      <c r="G161" s="13"/>
      <c r="I161" s="38"/>
      <c r="J161" s="34"/>
      <c r="K161" s="35"/>
      <c r="L161" s="36"/>
      <c r="M161" s="36"/>
      <c r="N161" s="36"/>
    </row>
    <row r="162" spans="1:14" ht="12.75" customHeight="1" x14ac:dyDescent="0.25">
      <c r="A162" s="98"/>
      <c r="B162" s="12" t="s">
        <v>15</v>
      </c>
      <c r="C162" s="88"/>
      <c r="D162" s="13">
        <f t="shared" si="5"/>
        <v>448</v>
      </c>
      <c r="E162" s="13">
        <v>448</v>
      </c>
      <c r="F162" s="82">
        <f>303.2-1.8</f>
        <v>301.39999999999998</v>
      </c>
      <c r="G162" s="13"/>
      <c r="I162" s="38"/>
      <c r="J162" s="34"/>
      <c r="K162" s="35"/>
      <c r="L162" s="36"/>
      <c r="M162" s="36"/>
      <c r="N162" s="36"/>
    </row>
    <row r="163" spans="1:14" ht="12.75" customHeight="1" x14ac:dyDescent="0.25">
      <c r="A163" s="98"/>
      <c r="B163" s="12" t="s">
        <v>19</v>
      </c>
      <c r="C163" s="89"/>
      <c r="D163" s="13">
        <f t="shared" si="5"/>
        <v>14.8</v>
      </c>
      <c r="E163" s="13">
        <v>14.8</v>
      </c>
      <c r="F163" s="84"/>
      <c r="G163" s="18"/>
      <c r="I163" s="38"/>
      <c r="J163" s="34"/>
      <c r="K163" s="35"/>
      <c r="L163" s="36"/>
      <c r="M163" s="36"/>
      <c r="N163" s="36"/>
    </row>
    <row r="164" spans="1:14" ht="15" customHeight="1" x14ac:dyDescent="0.25">
      <c r="A164" s="97" t="s">
        <v>70</v>
      </c>
      <c r="B164" s="32" t="s">
        <v>71</v>
      </c>
      <c r="C164" s="64"/>
      <c r="D164" s="21">
        <f t="shared" si="5"/>
        <v>1706.3000000000002</v>
      </c>
      <c r="E164" s="21">
        <f>SUM(E165:E170)</f>
        <v>1695.1000000000001</v>
      </c>
      <c r="F164" s="86">
        <f>SUM(F165:F170)</f>
        <v>1373.8000000000002</v>
      </c>
      <c r="G164" s="21">
        <f>SUM(G165:G170)</f>
        <v>11.2</v>
      </c>
      <c r="I164" s="38"/>
      <c r="J164" s="34"/>
      <c r="K164" s="35"/>
      <c r="L164" s="36"/>
      <c r="M164" s="36"/>
      <c r="N164" s="36"/>
    </row>
    <row r="165" spans="1:14" ht="12.75" customHeight="1" x14ac:dyDescent="0.25">
      <c r="A165" s="97"/>
      <c r="B165" s="17" t="s">
        <v>20</v>
      </c>
      <c r="C165" s="66" t="s">
        <v>16</v>
      </c>
      <c r="D165" s="13">
        <f t="shared" si="5"/>
        <v>45</v>
      </c>
      <c r="E165" s="13">
        <v>45</v>
      </c>
      <c r="F165" s="82"/>
      <c r="G165" s="33"/>
      <c r="I165" s="38"/>
      <c r="J165" s="34"/>
      <c r="K165" s="35"/>
      <c r="L165" s="36"/>
      <c r="M165" s="36"/>
      <c r="N165" s="36"/>
    </row>
    <row r="166" spans="1:14" ht="12.75" customHeight="1" x14ac:dyDescent="0.25">
      <c r="A166" s="97"/>
      <c r="B166" s="12" t="s">
        <v>151</v>
      </c>
      <c r="C166" s="87" t="s">
        <v>22</v>
      </c>
      <c r="D166" s="13">
        <f t="shared" si="5"/>
        <v>19.799999999999997</v>
      </c>
      <c r="E166" s="13">
        <v>12.2</v>
      </c>
      <c r="F166" s="82">
        <v>0.7</v>
      </c>
      <c r="G166" s="39">
        <v>7.6</v>
      </c>
      <c r="I166" s="38"/>
      <c r="J166" s="34"/>
      <c r="K166" s="35"/>
      <c r="L166" s="36"/>
      <c r="M166" s="36"/>
      <c r="N166" s="36"/>
    </row>
    <row r="167" spans="1:14" ht="12.75" customHeight="1" x14ac:dyDescent="0.25">
      <c r="A167" s="97"/>
      <c r="B167" s="12" t="s">
        <v>143</v>
      </c>
      <c r="C167" s="88"/>
      <c r="D167" s="13">
        <f t="shared" si="5"/>
        <v>1094.7</v>
      </c>
      <c r="E167" s="13">
        <v>1094.7</v>
      </c>
      <c r="F167" s="82">
        <v>1059.7</v>
      </c>
      <c r="G167" s="13"/>
      <c r="I167" s="38"/>
      <c r="J167" s="34"/>
      <c r="K167" s="35"/>
      <c r="L167" s="36"/>
      <c r="M167" s="36"/>
      <c r="N167" s="36"/>
    </row>
    <row r="168" spans="1:14" ht="12.75" customHeight="1" x14ac:dyDescent="0.25">
      <c r="A168" s="97"/>
      <c r="B168" s="12" t="s">
        <v>150</v>
      </c>
      <c r="C168" s="88"/>
      <c r="D168" s="13">
        <f t="shared" si="5"/>
        <v>3.3</v>
      </c>
      <c r="E168" s="13">
        <v>3.3</v>
      </c>
      <c r="F168" s="82">
        <v>3.3</v>
      </c>
      <c r="G168" s="13"/>
      <c r="I168" s="38"/>
      <c r="J168" s="34"/>
      <c r="K168" s="35"/>
      <c r="L168" s="36"/>
      <c r="M168" s="36"/>
      <c r="N168" s="36"/>
    </row>
    <row r="169" spans="1:14" ht="12.75" customHeight="1" x14ac:dyDescent="0.25">
      <c r="A169" s="97"/>
      <c r="B169" s="12" t="s">
        <v>15</v>
      </c>
      <c r="C169" s="88"/>
      <c r="D169" s="13">
        <f t="shared" si="5"/>
        <v>540.1</v>
      </c>
      <c r="E169" s="13">
        <v>536.5</v>
      </c>
      <c r="F169" s="82">
        <v>310.10000000000002</v>
      </c>
      <c r="G169" s="13">
        <v>3.6</v>
      </c>
      <c r="I169" s="38"/>
      <c r="J169" s="34"/>
      <c r="K169" s="35"/>
      <c r="L169" s="37"/>
      <c r="M169" s="37"/>
      <c r="N169" s="36"/>
    </row>
    <row r="170" spans="1:14" ht="12.75" customHeight="1" x14ac:dyDescent="0.25">
      <c r="A170" s="97"/>
      <c r="B170" s="12" t="s">
        <v>19</v>
      </c>
      <c r="C170" s="89"/>
      <c r="D170" s="13">
        <f t="shared" si="5"/>
        <v>3.4</v>
      </c>
      <c r="E170" s="13">
        <v>3.4</v>
      </c>
      <c r="F170" s="84"/>
      <c r="G170" s="18"/>
      <c r="I170" s="38"/>
      <c r="J170" s="34"/>
      <c r="K170" s="35"/>
      <c r="L170" s="37"/>
      <c r="M170" s="37"/>
      <c r="N170" s="36"/>
    </row>
    <row r="171" spans="1:14" ht="15" customHeight="1" x14ac:dyDescent="0.25">
      <c r="A171" s="97" t="s">
        <v>72</v>
      </c>
      <c r="B171" s="19" t="s">
        <v>74</v>
      </c>
      <c r="C171" s="64"/>
      <c r="D171" s="21">
        <f t="shared" si="5"/>
        <v>506.1</v>
      </c>
      <c r="E171" s="21">
        <f>SUM(E172:E177)</f>
        <v>506.1</v>
      </c>
      <c r="F171" s="86">
        <f>SUM(F172:F177)</f>
        <v>443.7</v>
      </c>
      <c r="G171" s="22">
        <f>SUM(G172:G177)</f>
        <v>0</v>
      </c>
      <c r="I171" s="38"/>
      <c r="J171" s="34"/>
      <c r="K171" s="35"/>
      <c r="L171" s="37"/>
      <c r="M171" s="37"/>
      <c r="N171" s="36"/>
    </row>
    <row r="172" spans="1:14" ht="12.75" customHeight="1" x14ac:dyDescent="0.25">
      <c r="A172" s="97"/>
      <c r="B172" s="17" t="s">
        <v>20</v>
      </c>
      <c r="C172" s="66" t="s">
        <v>16</v>
      </c>
      <c r="D172" s="13">
        <f t="shared" si="5"/>
        <v>10</v>
      </c>
      <c r="E172" s="13">
        <v>10</v>
      </c>
      <c r="F172" s="82"/>
      <c r="G172" s="33"/>
      <c r="I172" s="38"/>
      <c r="J172" s="34"/>
      <c r="K172" s="35"/>
      <c r="L172" s="37"/>
      <c r="M172" s="37"/>
      <c r="N172" s="36"/>
    </row>
    <row r="173" spans="1:14" ht="12.75" customHeight="1" x14ac:dyDescent="0.25">
      <c r="A173" s="97"/>
      <c r="B173" s="12" t="s">
        <v>151</v>
      </c>
      <c r="C173" s="87" t="s">
        <v>22</v>
      </c>
      <c r="D173" s="13">
        <f t="shared" si="5"/>
        <v>3.5</v>
      </c>
      <c r="E173" s="13">
        <v>3.5</v>
      </c>
      <c r="F173" s="82"/>
      <c r="G173" s="18"/>
      <c r="I173" s="38"/>
      <c r="J173" s="34"/>
      <c r="K173" s="35"/>
      <c r="L173" s="37"/>
      <c r="M173" s="37"/>
      <c r="N173" s="36"/>
    </row>
    <row r="174" spans="1:14" ht="12.75" customHeight="1" x14ac:dyDescent="0.25">
      <c r="A174" s="97"/>
      <c r="B174" s="12" t="s">
        <v>152</v>
      </c>
      <c r="C174" s="88"/>
      <c r="D174" s="13">
        <f t="shared" ref="D174" si="6">SUM(G174+E174)</f>
        <v>7.2</v>
      </c>
      <c r="E174" s="13">
        <v>7.2</v>
      </c>
      <c r="F174" s="82">
        <v>7.1</v>
      </c>
      <c r="G174" s="18"/>
      <c r="I174" s="38"/>
      <c r="J174" s="34"/>
      <c r="K174" s="35"/>
      <c r="L174" s="37"/>
      <c r="M174" s="37"/>
      <c r="N174" s="36"/>
    </row>
    <row r="175" spans="1:14" ht="12.75" customHeight="1" x14ac:dyDescent="0.25">
      <c r="A175" s="97"/>
      <c r="B175" s="12" t="s">
        <v>143</v>
      </c>
      <c r="C175" s="88"/>
      <c r="D175" s="13">
        <f t="shared" si="5"/>
        <v>249.9</v>
      </c>
      <c r="E175" s="13">
        <v>249.9</v>
      </c>
      <c r="F175" s="82">
        <f>242.4-0.3</f>
        <v>242.1</v>
      </c>
      <c r="G175" s="18"/>
      <c r="I175" s="38"/>
      <c r="J175" s="34"/>
      <c r="K175" s="35"/>
      <c r="L175" s="37"/>
      <c r="M175" s="37"/>
      <c r="N175" s="36"/>
    </row>
    <row r="176" spans="1:14" ht="12.75" customHeight="1" x14ac:dyDescent="0.25">
      <c r="A176" s="97"/>
      <c r="B176" s="12" t="s">
        <v>15</v>
      </c>
      <c r="C176" s="88"/>
      <c r="D176" s="13">
        <f t="shared" si="5"/>
        <v>226.3</v>
      </c>
      <c r="E176" s="13">
        <v>226.3</v>
      </c>
      <c r="F176" s="82">
        <v>194.5</v>
      </c>
      <c r="G176" s="18"/>
      <c r="I176" s="38"/>
      <c r="J176" s="34"/>
      <c r="K176" s="35"/>
      <c r="L176" s="37"/>
      <c r="M176" s="37"/>
      <c r="N176" s="36"/>
    </row>
    <row r="177" spans="1:14" ht="12.75" customHeight="1" x14ac:dyDescent="0.25">
      <c r="A177" s="97"/>
      <c r="B177" s="12" t="s">
        <v>19</v>
      </c>
      <c r="C177" s="89"/>
      <c r="D177" s="13">
        <f t="shared" si="5"/>
        <v>9.1999999999999993</v>
      </c>
      <c r="E177" s="13">
        <v>9.1999999999999993</v>
      </c>
      <c r="F177" s="13"/>
      <c r="G177" s="18"/>
      <c r="I177" s="38"/>
      <c r="J177" s="34"/>
      <c r="K177" s="35"/>
      <c r="L177" s="37"/>
      <c r="M177" s="37"/>
      <c r="N177" s="36"/>
    </row>
    <row r="178" spans="1:14" ht="15" customHeight="1" x14ac:dyDescent="0.25">
      <c r="A178" s="97" t="s">
        <v>73</v>
      </c>
      <c r="B178" s="19" t="s">
        <v>78</v>
      </c>
      <c r="C178" s="20"/>
      <c r="D178" s="21">
        <f t="shared" ref="D178:D232" si="7">SUM(G178+E178)</f>
        <v>478.6</v>
      </c>
      <c r="E178" s="21">
        <f>SUM(E179:E183)</f>
        <v>478.6</v>
      </c>
      <c r="F178" s="21">
        <f>SUM(F179:F183)</f>
        <v>406.7</v>
      </c>
      <c r="G178" s="22">
        <f>SUM(G179:G183)</f>
        <v>0</v>
      </c>
      <c r="I178" s="38"/>
      <c r="J178" s="34"/>
      <c r="K178" s="35"/>
      <c r="L178" s="37"/>
      <c r="M178" s="37"/>
      <c r="N178" s="36"/>
    </row>
    <row r="179" spans="1:14" ht="12.75" customHeight="1" x14ac:dyDescent="0.25">
      <c r="A179" s="97"/>
      <c r="B179" s="17" t="s">
        <v>20</v>
      </c>
      <c r="C179" s="63" t="s">
        <v>16</v>
      </c>
      <c r="D179" s="13">
        <f t="shared" si="7"/>
        <v>11.5</v>
      </c>
      <c r="E179" s="13">
        <v>11.5</v>
      </c>
      <c r="F179" s="13"/>
      <c r="G179" s="33"/>
      <c r="I179" s="38"/>
      <c r="J179" s="34"/>
      <c r="K179" s="35"/>
      <c r="L179" s="37"/>
      <c r="M179" s="37"/>
      <c r="N179" s="36"/>
    </row>
    <row r="180" spans="1:14" ht="12.75" customHeight="1" x14ac:dyDescent="0.25">
      <c r="A180" s="97"/>
      <c r="B180" s="12" t="s">
        <v>151</v>
      </c>
      <c r="C180" s="87" t="s">
        <v>22</v>
      </c>
      <c r="D180" s="13">
        <f t="shared" si="7"/>
        <v>1.8</v>
      </c>
      <c r="E180" s="13">
        <v>1.8</v>
      </c>
      <c r="F180" s="13"/>
      <c r="G180" s="18"/>
      <c r="I180" s="38"/>
      <c r="J180" s="34"/>
      <c r="K180" s="35"/>
      <c r="L180" s="37"/>
      <c r="M180" s="37"/>
      <c r="N180" s="36"/>
    </row>
    <row r="181" spans="1:14" ht="12.75" customHeight="1" x14ac:dyDescent="0.25">
      <c r="A181" s="97"/>
      <c r="B181" s="12" t="s">
        <v>143</v>
      </c>
      <c r="C181" s="88"/>
      <c r="D181" s="13">
        <f t="shared" si="7"/>
        <v>239.1</v>
      </c>
      <c r="E181" s="13">
        <v>239.1</v>
      </c>
      <c r="F181" s="13">
        <v>233</v>
      </c>
      <c r="G181" s="18"/>
      <c r="I181" s="38"/>
      <c r="J181" s="34"/>
      <c r="K181" s="35"/>
      <c r="L181" s="37"/>
      <c r="M181" s="37"/>
      <c r="N181" s="36"/>
    </row>
    <row r="182" spans="1:14" ht="12.75" customHeight="1" x14ac:dyDescent="0.25">
      <c r="A182" s="97"/>
      <c r="B182" s="12" t="s">
        <v>15</v>
      </c>
      <c r="C182" s="88"/>
      <c r="D182" s="13">
        <f t="shared" si="7"/>
        <v>223.2</v>
      </c>
      <c r="E182" s="13">
        <v>223.2</v>
      </c>
      <c r="F182" s="13">
        <v>173.7</v>
      </c>
      <c r="G182" s="18"/>
      <c r="I182" s="38"/>
      <c r="J182" s="34"/>
      <c r="K182" s="35"/>
      <c r="L182" s="37"/>
      <c r="M182" s="37"/>
      <c r="N182" s="36"/>
    </row>
    <row r="183" spans="1:14" ht="12.75" customHeight="1" x14ac:dyDescent="0.25">
      <c r="A183" s="97"/>
      <c r="B183" s="12" t="s">
        <v>19</v>
      </c>
      <c r="C183" s="89"/>
      <c r="D183" s="13">
        <f t="shared" si="7"/>
        <v>3</v>
      </c>
      <c r="E183" s="13">
        <v>3</v>
      </c>
      <c r="F183" s="13"/>
      <c r="G183" s="18"/>
      <c r="I183" s="38"/>
      <c r="J183" s="34"/>
      <c r="K183" s="35"/>
      <c r="L183" s="37"/>
      <c r="M183" s="37"/>
      <c r="N183" s="36"/>
    </row>
    <row r="184" spans="1:14" ht="15" customHeight="1" x14ac:dyDescent="0.25">
      <c r="A184" s="97" t="s">
        <v>75</v>
      </c>
      <c r="B184" s="19" t="s">
        <v>80</v>
      </c>
      <c r="C184" s="65"/>
      <c r="D184" s="21">
        <f t="shared" si="7"/>
        <v>935.8</v>
      </c>
      <c r="E184" s="21">
        <f>SUM(E185:E190)</f>
        <v>935.8</v>
      </c>
      <c r="F184" s="21">
        <f>SUM(F185:F190)</f>
        <v>788.90000000000009</v>
      </c>
      <c r="G184" s="22">
        <f>SUM(G185:G190)</f>
        <v>0</v>
      </c>
      <c r="I184" s="38"/>
      <c r="J184" s="34"/>
      <c r="K184" s="35"/>
      <c r="L184" s="37"/>
      <c r="M184" s="37"/>
      <c r="N184" s="36"/>
    </row>
    <row r="185" spans="1:14" ht="12.75" customHeight="1" x14ac:dyDescent="0.25">
      <c r="A185" s="97"/>
      <c r="B185" s="17" t="s">
        <v>20</v>
      </c>
      <c r="C185" s="63" t="s">
        <v>16</v>
      </c>
      <c r="D185" s="13">
        <f t="shared" si="7"/>
        <v>29</v>
      </c>
      <c r="E185" s="13">
        <v>29</v>
      </c>
      <c r="F185" s="13"/>
      <c r="G185" s="39"/>
      <c r="I185" s="38"/>
      <c r="J185" s="34"/>
      <c r="K185" s="35"/>
      <c r="L185" s="37"/>
      <c r="M185" s="37"/>
      <c r="N185" s="36"/>
    </row>
    <row r="186" spans="1:14" ht="12.75" customHeight="1" x14ac:dyDescent="0.25">
      <c r="A186" s="97"/>
      <c r="B186" s="12" t="s">
        <v>151</v>
      </c>
      <c r="C186" s="87" t="s">
        <v>22</v>
      </c>
      <c r="D186" s="13">
        <f t="shared" si="7"/>
        <v>4.9000000000000004</v>
      </c>
      <c r="E186" s="13">
        <v>4.9000000000000004</v>
      </c>
      <c r="F186" s="13"/>
      <c r="G186" s="13"/>
      <c r="I186" s="38"/>
      <c r="J186" s="34"/>
      <c r="K186" s="35"/>
      <c r="L186" s="37"/>
      <c r="M186" s="37"/>
      <c r="N186" s="36"/>
    </row>
    <row r="187" spans="1:14" ht="12.75" customHeight="1" x14ac:dyDescent="0.25">
      <c r="A187" s="97"/>
      <c r="B187" s="12" t="s">
        <v>152</v>
      </c>
      <c r="C187" s="88"/>
      <c r="D187" s="13">
        <f t="shared" si="7"/>
        <v>7.2</v>
      </c>
      <c r="E187" s="13">
        <v>7.2</v>
      </c>
      <c r="F187" s="13">
        <v>7.1</v>
      </c>
      <c r="G187" s="13"/>
      <c r="I187" s="38"/>
      <c r="J187" s="34"/>
      <c r="K187" s="35"/>
      <c r="L187" s="37"/>
      <c r="M187" s="37"/>
      <c r="N187" s="36"/>
    </row>
    <row r="188" spans="1:14" ht="12.75" customHeight="1" x14ac:dyDescent="0.25">
      <c r="A188" s="97"/>
      <c r="B188" s="12" t="s">
        <v>143</v>
      </c>
      <c r="C188" s="88"/>
      <c r="D188" s="13">
        <f t="shared" si="7"/>
        <v>512.79999999999995</v>
      </c>
      <c r="E188" s="13">
        <v>512.79999999999995</v>
      </c>
      <c r="F188" s="13">
        <v>498.5</v>
      </c>
      <c r="G188" s="18"/>
      <c r="J188" s="34"/>
      <c r="K188" s="35"/>
      <c r="L188" s="37"/>
      <c r="M188" s="37"/>
      <c r="N188" s="36"/>
    </row>
    <row r="189" spans="1:14" ht="12.75" customHeight="1" x14ac:dyDescent="0.25">
      <c r="A189" s="97"/>
      <c r="B189" s="12" t="s">
        <v>15</v>
      </c>
      <c r="C189" s="88"/>
      <c r="D189" s="13">
        <f t="shared" si="7"/>
        <v>349.9</v>
      </c>
      <c r="E189" s="13">
        <v>349.9</v>
      </c>
      <c r="F189" s="13">
        <f>285.3-2</f>
        <v>283.3</v>
      </c>
      <c r="G189" s="18"/>
      <c r="J189" s="34"/>
      <c r="K189" s="35"/>
      <c r="L189" s="37"/>
      <c r="M189" s="37"/>
      <c r="N189" s="36"/>
    </row>
    <row r="190" spans="1:14" ht="12.75" customHeight="1" x14ac:dyDescent="0.25">
      <c r="A190" s="97"/>
      <c r="B190" s="12" t="s">
        <v>19</v>
      </c>
      <c r="C190" s="89"/>
      <c r="D190" s="13">
        <f t="shared" si="7"/>
        <v>32</v>
      </c>
      <c r="E190" s="13">
        <v>32</v>
      </c>
      <c r="F190" s="13"/>
      <c r="G190" s="18"/>
      <c r="J190" s="34"/>
      <c r="K190" s="35"/>
      <c r="L190" s="37"/>
      <c r="M190" s="37"/>
      <c r="N190" s="36"/>
    </row>
    <row r="191" spans="1:14" ht="15" customHeight="1" x14ac:dyDescent="0.25">
      <c r="A191" s="97" t="s">
        <v>76</v>
      </c>
      <c r="B191" s="19" t="s">
        <v>82</v>
      </c>
      <c r="C191" s="65"/>
      <c r="D191" s="21">
        <f t="shared" si="7"/>
        <v>677.8</v>
      </c>
      <c r="E191" s="21">
        <f>SUM(E192:E197)</f>
        <v>677.8</v>
      </c>
      <c r="F191" s="21">
        <f>SUM(F192:F197)</f>
        <v>568.6</v>
      </c>
      <c r="G191" s="22">
        <f>SUM(G192:G197)</f>
        <v>0</v>
      </c>
      <c r="J191" s="34"/>
      <c r="K191" s="35"/>
      <c r="L191" s="37"/>
      <c r="M191" s="37"/>
      <c r="N191" s="36"/>
    </row>
    <row r="192" spans="1:14" ht="12.75" customHeight="1" x14ac:dyDescent="0.25">
      <c r="A192" s="97"/>
      <c r="B192" s="17" t="s">
        <v>20</v>
      </c>
      <c r="C192" s="63" t="s">
        <v>16</v>
      </c>
      <c r="D192" s="13">
        <f t="shared" si="7"/>
        <v>15</v>
      </c>
      <c r="E192" s="13">
        <v>15</v>
      </c>
      <c r="F192" s="13"/>
      <c r="G192" s="33"/>
      <c r="J192" s="34"/>
      <c r="K192" s="35"/>
      <c r="L192" s="37"/>
      <c r="M192" s="37"/>
      <c r="N192" s="36"/>
    </row>
    <row r="193" spans="1:20" ht="12.75" customHeight="1" x14ac:dyDescent="0.25">
      <c r="A193" s="97"/>
      <c r="B193" s="12" t="s">
        <v>151</v>
      </c>
      <c r="C193" s="87" t="s">
        <v>22</v>
      </c>
      <c r="D193" s="13">
        <f t="shared" si="7"/>
        <v>3</v>
      </c>
      <c r="E193" s="13">
        <v>3</v>
      </c>
      <c r="F193" s="13"/>
      <c r="G193" s="18"/>
      <c r="J193" s="34"/>
      <c r="K193" s="35"/>
      <c r="L193" s="37"/>
      <c r="M193" s="37"/>
      <c r="N193" s="36"/>
    </row>
    <row r="194" spans="1:20" ht="12.75" customHeight="1" x14ac:dyDescent="0.25">
      <c r="A194" s="97"/>
      <c r="B194" s="12" t="s">
        <v>152</v>
      </c>
      <c r="C194" s="88"/>
      <c r="D194" s="13">
        <f t="shared" ref="D194" si="8">SUM(G194+E194)</f>
        <v>7.2</v>
      </c>
      <c r="E194" s="13">
        <v>7.2</v>
      </c>
      <c r="F194" s="13">
        <v>7.1</v>
      </c>
      <c r="G194" s="18"/>
      <c r="J194" s="34"/>
      <c r="K194" s="35"/>
      <c r="L194" s="37"/>
      <c r="M194" s="37"/>
      <c r="N194" s="36"/>
    </row>
    <row r="195" spans="1:20" ht="12.75" customHeight="1" x14ac:dyDescent="0.25">
      <c r="A195" s="97"/>
      <c r="B195" s="12" t="s">
        <v>143</v>
      </c>
      <c r="C195" s="88"/>
      <c r="D195" s="13">
        <f t="shared" si="7"/>
        <v>390.4</v>
      </c>
      <c r="E195" s="13">
        <v>390.4</v>
      </c>
      <c r="F195" s="13">
        <v>380.1</v>
      </c>
      <c r="G195" s="18"/>
      <c r="J195" s="34"/>
      <c r="K195" s="35"/>
      <c r="L195" s="37"/>
      <c r="M195" s="37"/>
      <c r="N195" s="36"/>
    </row>
    <row r="196" spans="1:20" ht="12.75" customHeight="1" x14ac:dyDescent="0.25">
      <c r="A196" s="97"/>
      <c r="B196" s="12" t="s">
        <v>15</v>
      </c>
      <c r="C196" s="88"/>
      <c r="D196" s="13">
        <f t="shared" si="7"/>
        <v>245.9</v>
      </c>
      <c r="E196" s="13">
        <v>245.9</v>
      </c>
      <c r="F196" s="13">
        <v>181.4</v>
      </c>
      <c r="G196" s="18"/>
      <c r="J196" s="34"/>
      <c r="K196" s="35"/>
      <c r="L196" s="37"/>
      <c r="M196" s="37"/>
      <c r="N196" s="36"/>
    </row>
    <row r="197" spans="1:20" ht="12.75" customHeight="1" x14ac:dyDescent="0.25">
      <c r="A197" s="97"/>
      <c r="B197" s="12" t="s">
        <v>19</v>
      </c>
      <c r="C197" s="89"/>
      <c r="D197" s="13">
        <f t="shared" si="7"/>
        <v>16.3</v>
      </c>
      <c r="E197" s="13">
        <v>16.3</v>
      </c>
      <c r="F197" s="13"/>
      <c r="G197" s="18"/>
      <c r="J197" s="34"/>
      <c r="K197" s="35"/>
      <c r="L197" s="37"/>
      <c r="M197" s="37"/>
      <c r="N197" s="36"/>
    </row>
    <row r="198" spans="1:20" ht="15" customHeight="1" x14ac:dyDescent="0.25">
      <c r="A198" s="97" t="s">
        <v>77</v>
      </c>
      <c r="B198" s="19" t="s">
        <v>84</v>
      </c>
      <c r="C198" s="64"/>
      <c r="D198" s="21">
        <f t="shared" si="7"/>
        <v>563.1</v>
      </c>
      <c r="E198" s="21">
        <f>SUM(E199:E203)</f>
        <v>563.1</v>
      </c>
      <c r="F198" s="21">
        <f>SUM(F199:F203)</f>
        <v>464.4</v>
      </c>
      <c r="G198" s="22">
        <f>SUM(G199:G203)</f>
        <v>0</v>
      </c>
      <c r="J198" s="34"/>
      <c r="K198" s="35"/>
      <c r="L198" s="37"/>
      <c r="M198" s="37"/>
      <c r="N198" s="36"/>
    </row>
    <row r="199" spans="1:20" ht="12.75" customHeight="1" x14ac:dyDescent="0.25">
      <c r="A199" s="97"/>
      <c r="B199" s="17" t="s">
        <v>20</v>
      </c>
      <c r="C199" s="66" t="s">
        <v>16</v>
      </c>
      <c r="D199" s="13">
        <f t="shared" si="7"/>
        <v>20</v>
      </c>
      <c r="E199" s="13">
        <v>20</v>
      </c>
      <c r="F199" s="13"/>
      <c r="G199" s="39"/>
      <c r="J199" s="34"/>
      <c r="K199" s="35"/>
      <c r="L199" s="37"/>
      <c r="M199" s="37"/>
      <c r="N199" s="36"/>
    </row>
    <row r="200" spans="1:20" ht="12.75" customHeight="1" x14ac:dyDescent="0.25">
      <c r="A200" s="97"/>
      <c r="B200" s="12" t="s">
        <v>151</v>
      </c>
      <c r="C200" s="87" t="s">
        <v>22</v>
      </c>
      <c r="D200" s="13">
        <f t="shared" si="7"/>
        <v>2.1</v>
      </c>
      <c r="E200" s="13">
        <v>2.1</v>
      </c>
      <c r="F200" s="13"/>
      <c r="G200" s="13"/>
      <c r="J200" s="34"/>
      <c r="K200" s="35"/>
      <c r="L200" s="36"/>
      <c r="M200" s="36"/>
      <c r="N200" s="36"/>
    </row>
    <row r="201" spans="1:20" ht="12.75" customHeight="1" x14ac:dyDescent="0.25">
      <c r="A201" s="97"/>
      <c r="B201" s="12" t="s">
        <v>143</v>
      </c>
      <c r="C201" s="88"/>
      <c r="D201" s="13">
        <f t="shared" si="7"/>
        <v>286.7</v>
      </c>
      <c r="E201" s="13">
        <v>286.7</v>
      </c>
      <c r="F201" s="13">
        <v>278.89999999999998</v>
      </c>
      <c r="G201" s="18"/>
      <c r="J201" s="36"/>
      <c r="K201" s="36"/>
      <c r="L201" s="36"/>
      <c r="M201" s="36"/>
      <c r="N201" s="40"/>
      <c r="O201" s="34"/>
      <c r="P201" s="35"/>
      <c r="Q201" s="37"/>
      <c r="R201" s="37"/>
      <c r="S201" s="37"/>
      <c r="T201" s="37"/>
    </row>
    <row r="202" spans="1:20" ht="12.75" customHeight="1" x14ac:dyDescent="0.25">
      <c r="A202" s="97"/>
      <c r="B202" s="12" t="s">
        <v>15</v>
      </c>
      <c r="C202" s="88"/>
      <c r="D202" s="13">
        <f t="shared" si="7"/>
        <v>250.6</v>
      </c>
      <c r="E202" s="13">
        <v>250.6</v>
      </c>
      <c r="F202" s="13">
        <v>185.5</v>
      </c>
      <c r="G202" s="18"/>
      <c r="J202" s="36"/>
      <c r="K202" s="36"/>
      <c r="L202" s="36"/>
      <c r="M202" s="36"/>
      <c r="N202" s="40"/>
      <c r="O202" s="34"/>
      <c r="P202" s="35"/>
      <c r="Q202" s="37"/>
      <c r="R202" s="37"/>
      <c r="S202" s="37"/>
      <c r="T202" s="37"/>
    </row>
    <row r="203" spans="1:20" ht="12.75" customHeight="1" x14ac:dyDescent="0.25">
      <c r="A203" s="97"/>
      <c r="B203" s="12" t="s">
        <v>19</v>
      </c>
      <c r="C203" s="89"/>
      <c r="D203" s="13">
        <f t="shared" si="7"/>
        <v>3.7</v>
      </c>
      <c r="E203" s="13">
        <v>3.7</v>
      </c>
      <c r="F203" s="13"/>
      <c r="G203" s="18"/>
      <c r="J203" s="36"/>
      <c r="K203" s="36"/>
      <c r="L203" s="36"/>
      <c r="M203" s="36"/>
      <c r="N203" s="40"/>
      <c r="O203" s="34"/>
      <c r="P203" s="35"/>
      <c r="Q203" s="37"/>
      <c r="R203" s="37"/>
      <c r="S203" s="37"/>
      <c r="T203" s="37"/>
    </row>
    <row r="204" spans="1:20" ht="15" customHeight="1" x14ac:dyDescent="0.25">
      <c r="A204" s="97" t="s">
        <v>79</v>
      </c>
      <c r="B204" s="19" t="s">
        <v>86</v>
      </c>
      <c r="C204" s="64"/>
      <c r="D204" s="21">
        <f t="shared" si="7"/>
        <v>254.59999999999997</v>
      </c>
      <c r="E204" s="21">
        <f>SUM(E205:E209)</f>
        <v>254.59999999999997</v>
      </c>
      <c r="F204" s="21">
        <f>SUM(F205:F209)</f>
        <v>219.6</v>
      </c>
      <c r="G204" s="22">
        <f>SUM(G205:G209)</f>
        <v>0</v>
      </c>
      <c r="N204" s="40"/>
      <c r="O204" s="34"/>
      <c r="P204" s="35"/>
      <c r="Q204" s="37"/>
      <c r="R204" s="37"/>
      <c r="S204" s="37"/>
      <c r="T204" s="37"/>
    </row>
    <row r="205" spans="1:20" ht="12.95" customHeight="1" x14ac:dyDescent="0.25">
      <c r="A205" s="97"/>
      <c r="B205" s="17" t="s">
        <v>20</v>
      </c>
      <c r="C205" s="66" t="s">
        <v>16</v>
      </c>
      <c r="D205" s="13">
        <f t="shared" si="7"/>
        <v>4.3</v>
      </c>
      <c r="E205" s="13">
        <v>4.3</v>
      </c>
      <c r="F205" s="13"/>
      <c r="G205" s="33"/>
      <c r="N205" s="40"/>
      <c r="O205" s="34"/>
      <c r="P205" s="35"/>
      <c r="Q205" s="37"/>
      <c r="R205" s="37"/>
      <c r="S205" s="37"/>
      <c r="T205" s="37"/>
    </row>
    <row r="206" spans="1:20" ht="12.95" customHeight="1" x14ac:dyDescent="0.25">
      <c r="A206" s="97"/>
      <c r="B206" s="12" t="s">
        <v>151</v>
      </c>
      <c r="C206" s="87" t="s">
        <v>22</v>
      </c>
      <c r="D206" s="13">
        <f t="shared" si="7"/>
        <v>0.5</v>
      </c>
      <c r="E206" s="13">
        <v>0.5</v>
      </c>
      <c r="F206" s="13"/>
      <c r="G206" s="18"/>
      <c r="N206" s="40"/>
      <c r="O206" s="34"/>
      <c r="P206" s="35"/>
      <c r="Q206" s="37"/>
      <c r="R206" s="37"/>
      <c r="S206" s="37"/>
      <c r="T206" s="37"/>
    </row>
    <row r="207" spans="1:20" ht="12.95" customHeight="1" x14ac:dyDescent="0.25">
      <c r="A207" s="97"/>
      <c r="B207" s="12" t="s">
        <v>143</v>
      </c>
      <c r="C207" s="88"/>
      <c r="D207" s="13">
        <f t="shared" si="7"/>
        <v>95.5</v>
      </c>
      <c r="E207" s="13">
        <v>95.5</v>
      </c>
      <c r="F207" s="13">
        <v>92.6</v>
      </c>
      <c r="G207" s="18"/>
      <c r="N207" s="40"/>
      <c r="O207" s="34"/>
      <c r="P207" s="35"/>
      <c r="Q207" s="37"/>
      <c r="R207" s="37"/>
      <c r="S207" s="37"/>
      <c r="T207" s="37"/>
    </row>
    <row r="208" spans="1:20" ht="12.95" customHeight="1" x14ac:dyDescent="0.25">
      <c r="A208" s="97"/>
      <c r="B208" s="12" t="s">
        <v>15</v>
      </c>
      <c r="C208" s="88"/>
      <c r="D208" s="13">
        <f t="shared" si="7"/>
        <v>149.6</v>
      </c>
      <c r="E208" s="13">
        <v>149.6</v>
      </c>
      <c r="F208" s="13">
        <v>127</v>
      </c>
      <c r="G208" s="18"/>
      <c r="N208" s="40"/>
      <c r="O208" s="34"/>
      <c r="P208" s="35"/>
      <c r="Q208" s="37"/>
      <c r="R208" s="37"/>
      <c r="S208" s="37"/>
      <c r="T208" s="37"/>
    </row>
    <row r="209" spans="1:20" ht="12.95" customHeight="1" x14ac:dyDescent="0.25">
      <c r="A209" s="97"/>
      <c r="B209" s="12" t="s">
        <v>19</v>
      </c>
      <c r="C209" s="89"/>
      <c r="D209" s="13">
        <f t="shared" si="7"/>
        <v>4.6999999999999993</v>
      </c>
      <c r="E209" s="82">
        <f>11.6-6.9</f>
        <v>4.6999999999999993</v>
      </c>
      <c r="F209" s="13"/>
      <c r="G209" s="18"/>
      <c r="N209" s="40"/>
      <c r="O209" s="34"/>
      <c r="P209" s="35"/>
      <c r="Q209" s="37"/>
      <c r="R209" s="37"/>
      <c r="S209" s="37"/>
      <c r="T209" s="37"/>
    </row>
    <row r="210" spans="1:20" ht="15" customHeight="1" x14ac:dyDescent="0.25">
      <c r="A210" s="97" t="s">
        <v>81</v>
      </c>
      <c r="B210" s="19" t="s">
        <v>88</v>
      </c>
      <c r="C210" s="20"/>
      <c r="D210" s="21">
        <f t="shared" si="7"/>
        <v>441.9</v>
      </c>
      <c r="E210" s="21">
        <f>SUM(E211:E215)</f>
        <v>441.9</v>
      </c>
      <c r="F210" s="21">
        <f>SUM(F211:F215)</f>
        <v>377.3</v>
      </c>
      <c r="G210" s="22">
        <f>SUM(G211:G215)</f>
        <v>0</v>
      </c>
      <c r="N210" s="40"/>
      <c r="O210" s="34"/>
      <c r="P210" s="35"/>
      <c r="Q210" s="37"/>
      <c r="R210" s="37"/>
      <c r="S210" s="37"/>
      <c r="T210" s="37"/>
    </row>
    <row r="211" spans="1:20" ht="12.75" customHeight="1" x14ac:dyDescent="0.25">
      <c r="A211" s="97"/>
      <c r="B211" s="17" t="s">
        <v>20</v>
      </c>
      <c r="C211" s="66" t="s">
        <v>16</v>
      </c>
      <c r="D211" s="13">
        <f t="shared" si="7"/>
        <v>8</v>
      </c>
      <c r="E211" s="13">
        <v>8</v>
      </c>
      <c r="F211" s="13"/>
      <c r="G211" s="39"/>
      <c r="N211" s="40"/>
      <c r="O211" s="34"/>
      <c r="P211" s="35"/>
      <c r="Q211" s="37"/>
      <c r="R211" s="37"/>
      <c r="S211" s="37"/>
      <c r="T211" s="37"/>
    </row>
    <row r="212" spans="1:20" ht="12.75" customHeight="1" x14ac:dyDescent="0.25">
      <c r="A212" s="97"/>
      <c r="B212" s="12" t="s">
        <v>151</v>
      </c>
      <c r="C212" s="87" t="s">
        <v>22</v>
      </c>
      <c r="D212" s="13">
        <f t="shared" si="7"/>
        <v>1.6</v>
      </c>
      <c r="E212" s="13">
        <v>1.6</v>
      </c>
      <c r="F212" s="13"/>
      <c r="G212" s="13"/>
      <c r="N212" s="40"/>
      <c r="O212" s="34"/>
      <c r="P212" s="35"/>
      <c r="Q212" s="37"/>
      <c r="R212" s="37"/>
      <c r="S212" s="37"/>
      <c r="T212" s="37"/>
    </row>
    <row r="213" spans="1:20" ht="12.75" customHeight="1" x14ac:dyDescent="0.25">
      <c r="A213" s="97"/>
      <c r="B213" s="12" t="s">
        <v>143</v>
      </c>
      <c r="C213" s="88"/>
      <c r="D213" s="13">
        <f t="shared" si="7"/>
        <v>202.5</v>
      </c>
      <c r="E213" s="13">
        <v>202.5</v>
      </c>
      <c r="F213" s="13">
        <v>196.5</v>
      </c>
      <c r="G213" s="18"/>
      <c r="N213" s="40"/>
      <c r="O213" s="34"/>
      <c r="P213" s="35"/>
      <c r="Q213" s="37"/>
      <c r="R213" s="37"/>
      <c r="S213" s="37"/>
      <c r="T213" s="37"/>
    </row>
    <row r="214" spans="1:20" ht="12.75" customHeight="1" x14ac:dyDescent="0.25">
      <c r="A214" s="97"/>
      <c r="B214" s="12" t="s">
        <v>15</v>
      </c>
      <c r="C214" s="88"/>
      <c r="D214" s="13">
        <f t="shared" si="7"/>
        <v>209.1</v>
      </c>
      <c r="E214" s="13">
        <v>209.1</v>
      </c>
      <c r="F214" s="13">
        <v>180.8</v>
      </c>
      <c r="G214" s="18"/>
      <c r="N214" s="40"/>
      <c r="O214" s="34"/>
      <c r="P214" s="35"/>
      <c r="Q214" s="37"/>
      <c r="R214" s="37"/>
      <c r="S214" s="37"/>
      <c r="T214" s="37"/>
    </row>
    <row r="215" spans="1:20" ht="12.75" customHeight="1" x14ac:dyDescent="0.25">
      <c r="A215" s="97"/>
      <c r="B215" s="12" t="s">
        <v>19</v>
      </c>
      <c r="C215" s="89"/>
      <c r="D215" s="13">
        <f t="shared" si="7"/>
        <v>20.7</v>
      </c>
      <c r="E215" s="13">
        <v>20.7</v>
      </c>
      <c r="F215" s="13"/>
      <c r="G215" s="18"/>
      <c r="N215" s="40"/>
      <c r="O215" s="34"/>
      <c r="P215" s="35"/>
      <c r="Q215" s="37"/>
      <c r="R215" s="37"/>
      <c r="S215" s="37"/>
      <c r="T215" s="37"/>
    </row>
    <row r="216" spans="1:20" ht="15" customHeight="1" x14ac:dyDescent="0.25">
      <c r="A216" s="97" t="s">
        <v>83</v>
      </c>
      <c r="B216" s="19" t="s">
        <v>90</v>
      </c>
      <c r="C216" s="64"/>
      <c r="D216" s="21">
        <f t="shared" si="7"/>
        <v>684.19999999999993</v>
      </c>
      <c r="E216" s="21">
        <f>SUM(E217:E222)</f>
        <v>684.19999999999993</v>
      </c>
      <c r="F216" s="21">
        <f>SUM(F217:F222)</f>
        <v>556</v>
      </c>
      <c r="G216" s="22">
        <f>SUM(G217:G222)</f>
        <v>0</v>
      </c>
      <c r="J216" s="41"/>
      <c r="K216" s="41"/>
      <c r="L216" s="31"/>
      <c r="M216" s="31"/>
      <c r="N216" s="31"/>
      <c r="O216" s="31"/>
      <c r="P216" s="35"/>
      <c r="Q216" s="37"/>
      <c r="R216" s="37"/>
      <c r="S216" s="37"/>
      <c r="T216" s="37"/>
    </row>
    <row r="217" spans="1:20" ht="12.75" customHeight="1" x14ac:dyDescent="0.25">
      <c r="A217" s="97"/>
      <c r="B217" s="17" t="s">
        <v>20</v>
      </c>
      <c r="C217" s="66" t="s">
        <v>16</v>
      </c>
      <c r="D217" s="13">
        <f t="shared" si="7"/>
        <v>17</v>
      </c>
      <c r="E217" s="13">
        <v>17</v>
      </c>
      <c r="F217" s="13"/>
      <c r="G217" s="39"/>
      <c r="J217" s="41"/>
      <c r="K217" s="41"/>
      <c r="L217" s="31"/>
      <c r="M217" s="31"/>
      <c r="N217" s="31"/>
      <c r="O217" s="31"/>
      <c r="P217" s="35"/>
      <c r="Q217" s="37"/>
      <c r="R217" s="37"/>
      <c r="S217" s="37"/>
      <c r="T217" s="37"/>
    </row>
    <row r="218" spans="1:20" ht="12.75" customHeight="1" x14ac:dyDescent="0.25">
      <c r="A218" s="97"/>
      <c r="B218" s="12" t="s">
        <v>151</v>
      </c>
      <c r="C218" s="87" t="s">
        <v>22</v>
      </c>
      <c r="D218" s="13">
        <f t="shared" si="7"/>
        <v>2.2000000000000002</v>
      </c>
      <c r="E218" s="13">
        <v>2.2000000000000002</v>
      </c>
      <c r="F218" s="13"/>
      <c r="G218" s="13"/>
      <c r="J218" s="41"/>
      <c r="K218" s="41"/>
      <c r="L218" s="31"/>
      <c r="M218" s="31"/>
      <c r="N218" s="31"/>
      <c r="O218" s="31"/>
      <c r="P218" s="35"/>
      <c r="Q218" s="37"/>
      <c r="R218" s="37"/>
      <c r="S218" s="37"/>
      <c r="T218" s="37"/>
    </row>
    <row r="219" spans="1:20" ht="12.75" customHeight="1" x14ac:dyDescent="0.25">
      <c r="A219" s="97"/>
      <c r="B219" s="12" t="s">
        <v>152</v>
      </c>
      <c r="C219" s="88"/>
      <c r="D219" s="13">
        <f t="shared" si="7"/>
        <v>7.2</v>
      </c>
      <c r="E219" s="13">
        <v>7.2</v>
      </c>
      <c r="F219" s="13">
        <v>7.1</v>
      </c>
      <c r="G219" s="13"/>
      <c r="J219" s="41"/>
      <c r="K219" s="41"/>
      <c r="L219" s="31"/>
      <c r="M219" s="31"/>
      <c r="N219" s="31"/>
      <c r="O219" s="31"/>
      <c r="P219" s="35"/>
      <c r="Q219" s="37"/>
      <c r="R219" s="37"/>
      <c r="S219" s="37"/>
      <c r="T219" s="37"/>
    </row>
    <row r="220" spans="1:20" ht="12.75" customHeight="1" x14ac:dyDescent="0.25">
      <c r="A220" s="97"/>
      <c r="B220" s="12" t="s">
        <v>143</v>
      </c>
      <c r="C220" s="88"/>
      <c r="D220" s="13">
        <f t="shared" si="7"/>
        <v>291.60000000000002</v>
      </c>
      <c r="E220" s="13">
        <v>291.60000000000002</v>
      </c>
      <c r="F220" s="13">
        <v>281.39999999999998</v>
      </c>
      <c r="G220" s="18"/>
      <c r="J220" s="41"/>
      <c r="K220" s="41"/>
      <c r="L220" s="31"/>
      <c r="M220" s="31"/>
      <c r="N220" s="31"/>
      <c r="O220" s="31"/>
      <c r="P220" s="35"/>
      <c r="Q220" s="37"/>
      <c r="R220" s="37"/>
      <c r="S220" s="37"/>
      <c r="T220" s="37"/>
    </row>
    <row r="221" spans="1:20" ht="12.75" customHeight="1" x14ac:dyDescent="0.25">
      <c r="A221" s="97"/>
      <c r="B221" s="12" t="s">
        <v>15</v>
      </c>
      <c r="C221" s="88"/>
      <c r="D221" s="13">
        <f t="shared" si="7"/>
        <v>314.8</v>
      </c>
      <c r="E221" s="13">
        <v>314.8</v>
      </c>
      <c r="F221" s="13">
        <v>267.5</v>
      </c>
      <c r="G221" s="18"/>
      <c r="J221" s="41"/>
      <c r="K221" s="41"/>
      <c r="L221" s="31"/>
      <c r="M221" s="31"/>
      <c r="N221" s="31"/>
      <c r="O221" s="31"/>
      <c r="P221" s="35"/>
      <c r="Q221" s="37"/>
      <c r="R221" s="37"/>
      <c r="S221" s="37"/>
      <c r="T221" s="37"/>
    </row>
    <row r="222" spans="1:20" ht="12.75" customHeight="1" x14ac:dyDescent="0.25">
      <c r="A222" s="97"/>
      <c r="B222" s="12" t="s">
        <v>19</v>
      </c>
      <c r="C222" s="89"/>
      <c r="D222" s="13">
        <f t="shared" si="7"/>
        <v>51.4</v>
      </c>
      <c r="E222" s="13">
        <v>51.4</v>
      </c>
      <c r="F222" s="13"/>
      <c r="G222" s="18"/>
      <c r="J222" s="41"/>
      <c r="K222" s="41"/>
      <c r="L222" s="31"/>
      <c r="M222" s="31"/>
      <c r="N222" s="31"/>
      <c r="O222" s="31"/>
      <c r="P222" s="35"/>
      <c r="Q222" s="37"/>
      <c r="R222" s="37"/>
      <c r="S222" s="37"/>
      <c r="T222" s="37"/>
    </row>
    <row r="223" spans="1:20" ht="15" customHeight="1" x14ac:dyDescent="0.25">
      <c r="A223" s="97" t="s">
        <v>144</v>
      </c>
      <c r="B223" s="19" t="s">
        <v>92</v>
      </c>
      <c r="C223" s="20"/>
      <c r="D223" s="21">
        <f t="shared" si="7"/>
        <v>417</v>
      </c>
      <c r="E223" s="21">
        <f>SUM(E224:E228)</f>
        <v>417</v>
      </c>
      <c r="F223" s="21">
        <f>SUM(F224:F228)</f>
        <v>361.6</v>
      </c>
      <c r="G223" s="22">
        <f>SUM(G224:G228)</f>
        <v>0</v>
      </c>
      <c r="J223" s="41"/>
      <c r="K223" s="41"/>
      <c r="L223" s="31"/>
      <c r="M223" s="31"/>
      <c r="N223" s="31"/>
      <c r="O223" s="31"/>
      <c r="P223" s="35"/>
      <c r="Q223" s="37"/>
      <c r="R223" s="37"/>
      <c r="S223" s="37"/>
      <c r="T223" s="37"/>
    </row>
    <row r="224" spans="1:20" ht="12.75" customHeight="1" x14ac:dyDescent="0.25">
      <c r="A224" s="97"/>
      <c r="B224" s="17" t="s">
        <v>20</v>
      </c>
      <c r="C224" s="66" t="s">
        <v>16</v>
      </c>
      <c r="D224" s="13">
        <f t="shared" ref="D224:D225" si="9">SUM(G224+E224)</f>
        <v>6.3</v>
      </c>
      <c r="E224" s="13">
        <v>6.3</v>
      </c>
      <c r="F224" s="13"/>
      <c r="G224" s="39"/>
      <c r="J224" s="41"/>
      <c r="K224" s="41"/>
      <c r="L224" s="31"/>
      <c r="M224" s="31"/>
      <c r="N224" s="31"/>
      <c r="O224" s="31"/>
      <c r="P224" s="35"/>
      <c r="Q224" s="37"/>
      <c r="R224" s="37"/>
      <c r="S224" s="37"/>
      <c r="T224" s="37"/>
    </row>
    <row r="225" spans="1:22" ht="12.75" customHeight="1" x14ac:dyDescent="0.25">
      <c r="A225" s="97"/>
      <c r="B225" s="12" t="s">
        <v>152</v>
      </c>
      <c r="C225" s="87" t="s">
        <v>22</v>
      </c>
      <c r="D225" s="13">
        <f t="shared" si="9"/>
        <v>3.7</v>
      </c>
      <c r="E225" s="13">
        <v>3.7</v>
      </c>
      <c r="F225" s="13">
        <v>3.6</v>
      </c>
      <c r="G225" s="39"/>
      <c r="J225" s="41"/>
      <c r="K225" s="41"/>
      <c r="L225" s="31"/>
      <c r="M225" s="31"/>
      <c r="N225" s="31"/>
      <c r="O225" s="31"/>
      <c r="P225" s="35"/>
      <c r="Q225" s="37"/>
      <c r="R225" s="37"/>
      <c r="S225" s="37"/>
      <c r="T225" s="37"/>
    </row>
    <row r="226" spans="1:22" ht="12.75" customHeight="1" x14ac:dyDescent="0.25">
      <c r="A226" s="97"/>
      <c r="B226" s="12" t="s">
        <v>143</v>
      </c>
      <c r="C226" s="88"/>
      <c r="D226" s="13">
        <f t="shared" si="7"/>
        <v>145</v>
      </c>
      <c r="E226" s="13">
        <v>145</v>
      </c>
      <c r="F226" s="13">
        <v>140.30000000000001</v>
      </c>
      <c r="G226" s="18"/>
      <c r="J226" s="41"/>
      <c r="K226" s="41"/>
      <c r="L226" s="31"/>
      <c r="M226" s="31"/>
      <c r="N226" s="31"/>
      <c r="O226" s="31"/>
      <c r="P226" s="35"/>
      <c r="Q226" s="37"/>
      <c r="R226" s="37"/>
      <c r="S226" s="37"/>
      <c r="T226" s="37"/>
    </row>
    <row r="227" spans="1:22" ht="12.75" customHeight="1" x14ac:dyDescent="0.25">
      <c r="A227" s="97"/>
      <c r="B227" s="12" t="s">
        <v>15</v>
      </c>
      <c r="C227" s="88"/>
      <c r="D227" s="13">
        <f t="shared" si="7"/>
        <v>245.5</v>
      </c>
      <c r="E227" s="13">
        <v>245.5</v>
      </c>
      <c r="F227" s="13">
        <v>217.7</v>
      </c>
      <c r="G227" s="18"/>
      <c r="J227" s="41"/>
      <c r="K227" s="41"/>
      <c r="L227" s="31"/>
      <c r="M227" s="31"/>
      <c r="N227" s="31"/>
      <c r="O227" s="31"/>
      <c r="P227" s="35"/>
      <c r="Q227" s="37"/>
      <c r="R227" s="37"/>
      <c r="S227" s="37"/>
      <c r="T227" s="37"/>
    </row>
    <row r="228" spans="1:22" ht="12.75" customHeight="1" x14ac:dyDescent="0.25">
      <c r="A228" s="97"/>
      <c r="B228" s="12" t="s">
        <v>19</v>
      </c>
      <c r="C228" s="89"/>
      <c r="D228" s="13">
        <f t="shared" si="7"/>
        <v>16.5</v>
      </c>
      <c r="E228" s="13">
        <v>16.5</v>
      </c>
      <c r="F228" s="13"/>
      <c r="G228" s="18"/>
      <c r="J228" s="41"/>
      <c r="K228" s="41"/>
      <c r="L228" s="31"/>
      <c r="M228" s="31"/>
      <c r="N228" s="31"/>
      <c r="O228" s="31"/>
      <c r="P228" s="35"/>
      <c r="Q228" s="37"/>
      <c r="R228" s="37"/>
      <c r="S228" s="37"/>
      <c r="T228" s="37"/>
    </row>
    <row r="229" spans="1:22" ht="15" customHeight="1" x14ac:dyDescent="0.25">
      <c r="A229" s="97" t="s">
        <v>85</v>
      </c>
      <c r="B229" s="19" t="s">
        <v>94</v>
      </c>
      <c r="C229" s="64"/>
      <c r="D229" s="21">
        <f t="shared" si="7"/>
        <v>674.30000000000007</v>
      </c>
      <c r="E229" s="21">
        <f>SUM(E230:E234)</f>
        <v>674.30000000000007</v>
      </c>
      <c r="F229" s="21">
        <f>SUM(F230:F234)</f>
        <v>578.5</v>
      </c>
      <c r="G229" s="22">
        <f>SUM(G230:G234)</f>
        <v>0</v>
      </c>
      <c r="J229" s="41"/>
      <c r="K229" s="41"/>
      <c r="L229" s="41"/>
      <c r="M229" s="41"/>
      <c r="N229" s="41"/>
      <c r="O229" s="41"/>
      <c r="P229" s="35"/>
      <c r="Q229" s="37"/>
      <c r="R229" s="37"/>
      <c r="S229" s="37"/>
      <c r="T229" s="37"/>
    </row>
    <row r="230" spans="1:22" ht="12.75" customHeight="1" x14ac:dyDescent="0.25">
      <c r="A230" s="97"/>
      <c r="B230" s="17" t="s">
        <v>20</v>
      </c>
      <c r="C230" s="66" t="s">
        <v>16</v>
      </c>
      <c r="D230" s="13">
        <f t="shared" si="7"/>
        <v>6.1</v>
      </c>
      <c r="E230" s="13">
        <v>6.1</v>
      </c>
      <c r="F230" s="13"/>
      <c r="G230" s="39"/>
      <c r="J230" s="41"/>
      <c r="K230" s="41"/>
      <c r="L230" s="41"/>
      <c r="M230" s="41"/>
      <c r="N230" s="41"/>
      <c r="O230" s="41"/>
      <c r="P230" s="35"/>
      <c r="Q230" s="37"/>
      <c r="R230" s="37"/>
      <c r="S230" s="37"/>
      <c r="T230" s="37"/>
    </row>
    <row r="231" spans="1:22" ht="12.75" customHeight="1" x14ac:dyDescent="0.25">
      <c r="A231" s="97"/>
      <c r="B231" s="12" t="s">
        <v>152</v>
      </c>
      <c r="C231" s="87" t="s">
        <v>22</v>
      </c>
      <c r="D231" s="13">
        <f t="shared" si="7"/>
        <v>1.8</v>
      </c>
      <c r="E231" s="13">
        <v>1.8</v>
      </c>
      <c r="F231" s="13">
        <v>1.8</v>
      </c>
      <c r="G231" s="39"/>
      <c r="J231" s="41"/>
      <c r="K231" s="41"/>
      <c r="L231" s="41"/>
      <c r="M231" s="41"/>
      <c r="N231" s="41"/>
      <c r="O231" s="41"/>
      <c r="P231" s="35"/>
      <c r="Q231" s="37"/>
      <c r="R231" s="37"/>
      <c r="S231" s="37"/>
      <c r="T231" s="37"/>
    </row>
    <row r="232" spans="1:22" ht="12.75" customHeight="1" x14ac:dyDescent="0.25">
      <c r="A232" s="97"/>
      <c r="B232" s="12" t="s">
        <v>143</v>
      </c>
      <c r="C232" s="88"/>
      <c r="D232" s="13">
        <f t="shared" si="7"/>
        <v>219.7</v>
      </c>
      <c r="E232" s="13">
        <v>219.7</v>
      </c>
      <c r="F232" s="13">
        <v>213</v>
      </c>
      <c r="G232" s="13"/>
      <c r="J232" s="41"/>
      <c r="K232" s="41"/>
      <c r="L232" s="31"/>
      <c r="M232" s="31"/>
      <c r="N232" s="31"/>
      <c r="O232" s="31"/>
      <c r="P232" s="35"/>
      <c r="Q232" s="37"/>
      <c r="R232" s="37"/>
      <c r="S232" s="37"/>
      <c r="T232" s="37"/>
    </row>
    <row r="233" spans="1:22" ht="12.75" customHeight="1" x14ac:dyDescent="0.25">
      <c r="A233" s="97"/>
      <c r="B233" s="12" t="s">
        <v>15</v>
      </c>
      <c r="C233" s="88"/>
      <c r="D233" s="13">
        <f t="shared" ref="D233:D287" si="10">SUM(G233+E233)</f>
        <v>412.6</v>
      </c>
      <c r="E233" s="13">
        <v>412.6</v>
      </c>
      <c r="F233" s="13">
        <v>363.7</v>
      </c>
      <c r="G233" s="18"/>
      <c r="J233" s="41"/>
      <c r="K233" s="41"/>
      <c r="L233" s="31"/>
      <c r="M233" s="31"/>
      <c r="N233" s="31"/>
      <c r="O233" s="31"/>
      <c r="P233" s="35"/>
      <c r="Q233" s="37"/>
      <c r="R233" s="37"/>
      <c r="S233" s="37"/>
      <c r="T233" s="37"/>
    </row>
    <row r="234" spans="1:22" ht="12.75" customHeight="1" x14ac:dyDescent="0.25">
      <c r="A234" s="97"/>
      <c r="B234" s="12" t="s">
        <v>19</v>
      </c>
      <c r="C234" s="89"/>
      <c r="D234" s="13">
        <f t="shared" si="10"/>
        <v>34.1</v>
      </c>
      <c r="E234" s="13">
        <v>34.1</v>
      </c>
      <c r="F234" s="13"/>
      <c r="G234" s="18"/>
      <c r="J234" s="41"/>
      <c r="K234" s="41"/>
      <c r="L234" s="31"/>
      <c r="M234" s="31"/>
      <c r="N234" s="31"/>
      <c r="O234" s="31"/>
      <c r="P234" s="35"/>
      <c r="Q234" s="37"/>
      <c r="R234" s="37"/>
      <c r="S234" s="37"/>
      <c r="T234" s="37"/>
    </row>
    <row r="235" spans="1:22" ht="15" customHeight="1" x14ac:dyDescent="0.25">
      <c r="A235" s="97" t="s">
        <v>87</v>
      </c>
      <c r="B235" s="19" t="s">
        <v>96</v>
      </c>
      <c r="C235" s="64"/>
      <c r="D235" s="21">
        <f t="shared" si="10"/>
        <v>375</v>
      </c>
      <c r="E235" s="21">
        <f>SUM(E236:E240)</f>
        <v>375</v>
      </c>
      <c r="F235" s="21">
        <f>SUM(F236:F240)</f>
        <v>324.10000000000002</v>
      </c>
      <c r="G235" s="22">
        <f>SUM(G236:G240)</f>
        <v>0</v>
      </c>
      <c r="J235" s="36"/>
      <c r="K235" s="36"/>
      <c r="L235" s="36"/>
      <c r="M235" s="36"/>
      <c r="N235" s="40"/>
      <c r="O235" s="34"/>
      <c r="P235" s="35"/>
      <c r="Q235" s="37"/>
      <c r="R235" s="37"/>
      <c r="S235" s="37"/>
      <c r="T235" s="37"/>
    </row>
    <row r="236" spans="1:22" ht="12.75" customHeight="1" x14ac:dyDescent="0.25">
      <c r="A236" s="97"/>
      <c r="B236" s="17" t="s">
        <v>20</v>
      </c>
      <c r="C236" s="66" t="s">
        <v>16</v>
      </c>
      <c r="D236" s="13">
        <f t="shared" si="10"/>
        <v>3</v>
      </c>
      <c r="E236" s="13">
        <v>3</v>
      </c>
      <c r="F236" s="13"/>
      <c r="G236" s="33"/>
      <c r="N236" s="40"/>
      <c r="O236" s="34"/>
      <c r="P236" s="35"/>
      <c r="Q236" s="37"/>
      <c r="R236" s="37"/>
      <c r="S236" s="37"/>
      <c r="T236" s="37"/>
      <c r="U236" s="36"/>
      <c r="V236" s="36"/>
    </row>
    <row r="237" spans="1:22" ht="12.75" customHeight="1" x14ac:dyDescent="0.25">
      <c r="A237" s="97"/>
      <c r="B237" s="12" t="s">
        <v>152</v>
      </c>
      <c r="C237" s="80"/>
      <c r="D237" s="13">
        <f t="shared" si="10"/>
        <v>7.2</v>
      </c>
      <c r="E237" s="13">
        <v>7.2</v>
      </c>
      <c r="F237" s="13">
        <v>7.1</v>
      </c>
      <c r="G237" s="33"/>
      <c r="N237" s="40"/>
      <c r="O237" s="34"/>
      <c r="P237" s="35"/>
      <c r="Q237" s="37"/>
      <c r="R237" s="37"/>
      <c r="S237" s="37"/>
      <c r="T237" s="37"/>
      <c r="U237" s="36"/>
      <c r="V237" s="36"/>
    </row>
    <row r="238" spans="1:22" ht="12.75" customHeight="1" x14ac:dyDescent="0.25">
      <c r="A238" s="97"/>
      <c r="B238" s="12" t="s">
        <v>143</v>
      </c>
      <c r="C238" s="87" t="s">
        <v>22</v>
      </c>
      <c r="D238" s="13">
        <f t="shared" si="10"/>
        <v>122.2</v>
      </c>
      <c r="E238" s="13">
        <v>122.2</v>
      </c>
      <c r="F238" s="13">
        <v>118.4</v>
      </c>
      <c r="G238" s="18"/>
      <c r="N238" s="40"/>
      <c r="O238" s="34"/>
      <c r="P238" s="35"/>
      <c r="Q238" s="37"/>
      <c r="R238" s="37"/>
      <c r="S238" s="37"/>
      <c r="T238" s="37"/>
      <c r="U238" s="36"/>
      <c r="V238" s="36"/>
    </row>
    <row r="239" spans="1:22" ht="12.75" customHeight="1" x14ac:dyDescent="0.25">
      <c r="A239" s="97"/>
      <c r="B239" s="12" t="s">
        <v>15</v>
      </c>
      <c r="C239" s="88"/>
      <c r="D239" s="13">
        <f t="shared" si="10"/>
        <v>230</v>
      </c>
      <c r="E239" s="13">
        <v>230</v>
      </c>
      <c r="F239" s="13">
        <v>198.6</v>
      </c>
      <c r="G239" s="18"/>
      <c r="N239" s="40"/>
      <c r="O239" s="34"/>
      <c r="P239" s="35"/>
      <c r="Q239" s="37"/>
      <c r="R239" s="37"/>
      <c r="S239" s="37"/>
      <c r="T239" s="37"/>
      <c r="U239" s="36"/>
      <c r="V239" s="36"/>
    </row>
    <row r="240" spans="1:22" ht="12.75" customHeight="1" x14ac:dyDescent="0.25">
      <c r="A240" s="97"/>
      <c r="B240" s="12" t="s">
        <v>19</v>
      </c>
      <c r="C240" s="89"/>
      <c r="D240" s="13">
        <f t="shared" si="10"/>
        <v>12.6</v>
      </c>
      <c r="E240" s="13">
        <v>12.6</v>
      </c>
      <c r="F240" s="13"/>
      <c r="G240" s="18"/>
      <c r="N240" s="40"/>
      <c r="O240" s="34"/>
      <c r="P240" s="35"/>
      <c r="Q240" s="37"/>
      <c r="R240" s="37"/>
      <c r="S240" s="37"/>
      <c r="T240" s="37"/>
      <c r="U240" s="36"/>
      <c r="V240" s="36"/>
    </row>
    <row r="241" spans="1:22" ht="15" customHeight="1" x14ac:dyDescent="0.25">
      <c r="A241" s="97" t="s">
        <v>89</v>
      </c>
      <c r="B241" s="19" t="s">
        <v>99</v>
      </c>
      <c r="C241" s="64"/>
      <c r="D241" s="21">
        <f t="shared" si="10"/>
        <v>410</v>
      </c>
      <c r="E241" s="21">
        <f>SUM(E242:E245)</f>
        <v>410</v>
      </c>
      <c r="F241" s="21">
        <f>SUM(F242:F245)</f>
        <v>345.29999999999995</v>
      </c>
      <c r="G241" s="22">
        <f>SUM(G242:G245)</f>
        <v>0</v>
      </c>
      <c r="N241" s="40"/>
      <c r="O241" s="34"/>
      <c r="P241" s="35"/>
      <c r="Q241" s="37"/>
      <c r="R241" s="37"/>
      <c r="S241" s="37"/>
      <c r="T241" s="37"/>
      <c r="U241" s="36"/>
      <c r="V241" s="36"/>
    </row>
    <row r="242" spans="1:22" ht="12.75" customHeight="1" x14ac:dyDescent="0.25">
      <c r="A242" s="97"/>
      <c r="B242" s="17" t="s">
        <v>20</v>
      </c>
      <c r="C242" s="66" t="s">
        <v>16</v>
      </c>
      <c r="D242" s="13">
        <f t="shared" si="10"/>
        <v>6</v>
      </c>
      <c r="E242" s="13">
        <v>6</v>
      </c>
      <c r="F242" s="13"/>
      <c r="G242" s="39"/>
      <c r="N242" s="40"/>
      <c r="O242" s="34"/>
      <c r="P242" s="35"/>
      <c r="Q242" s="37"/>
      <c r="R242" s="37"/>
      <c r="S242" s="37"/>
      <c r="T242" s="37"/>
      <c r="U242" s="36"/>
      <c r="V242" s="36"/>
    </row>
    <row r="243" spans="1:22" ht="12.75" customHeight="1" x14ac:dyDescent="0.25">
      <c r="A243" s="97"/>
      <c r="B243" s="12" t="s">
        <v>143</v>
      </c>
      <c r="C243" s="87" t="s">
        <v>22</v>
      </c>
      <c r="D243" s="13">
        <f t="shared" si="10"/>
        <v>147.30000000000001</v>
      </c>
      <c r="E243" s="13">
        <v>147.30000000000001</v>
      </c>
      <c r="F243" s="13">
        <v>142.6</v>
      </c>
      <c r="G243" s="13"/>
      <c r="N243" s="40"/>
      <c r="O243" s="34"/>
      <c r="P243" s="35"/>
      <c r="Q243" s="37"/>
      <c r="R243" s="37"/>
      <c r="S243" s="37"/>
      <c r="T243" s="37"/>
      <c r="U243" s="36"/>
      <c r="V243" s="36"/>
    </row>
    <row r="244" spans="1:22" ht="12.75" customHeight="1" x14ac:dyDescent="0.25">
      <c r="A244" s="97"/>
      <c r="B244" s="12" t="s">
        <v>15</v>
      </c>
      <c r="C244" s="88"/>
      <c r="D244" s="13">
        <f t="shared" si="10"/>
        <v>235.5</v>
      </c>
      <c r="E244" s="13">
        <v>235.5</v>
      </c>
      <c r="F244" s="13">
        <v>202.7</v>
      </c>
      <c r="G244" s="18"/>
      <c r="N244" s="40"/>
      <c r="O244" s="34"/>
      <c r="P244" s="35"/>
      <c r="Q244" s="37"/>
      <c r="R244" s="37"/>
      <c r="S244" s="37"/>
      <c r="T244" s="37"/>
      <c r="U244" s="36"/>
      <c r="V244" s="36"/>
    </row>
    <row r="245" spans="1:22" ht="12.75" customHeight="1" x14ac:dyDescent="0.25">
      <c r="A245" s="97"/>
      <c r="B245" s="12" t="s">
        <v>19</v>
      </c>
      <c r="C245" s="89"/>
      <c r="D245" s="13">
        <f t="shared" si="10"/>
        <v>21.2</v>
      </c>
      <c r="E245" s="13">
        <v>21.2</v>
      </c>
      <c r="F245" s="13"/>
      <c r="G245" s="18"/>
      <c r="N245" s="40"/>
      <c r="O245" s="34"/>
      <c r="P245" s="35"/>
      <c r="Q245" s="37"/>
      <c r="R245" s="37"/>
      <c r="S245" s="37"/>
      <c r="T245" s="37"/>
      <c r="U245" s="36"/>
      <c r="V245" s="36"/>
    </row>
    <row r="246" spans="1:22" ht="15" customHeight="1" x14ac:dyDescent="0.25">
      <c r="A246" s="97" t="s">
        <v>91</v>
      </c>
      <c r="B246" s="19" t="s">
        <v>101</v>
      </c>
      <c r="C246" s="64"/>
      <c r="D246" s="21">
        <f t="shared" si="10"/>
        <v>669.4</v>
      </c>
      <c r="E246" s="21">
        <f>SUM(E247:E250)</f>
        <v>669.4</v>
      </c>
      <c r="F246" s="21">
        <f>SUM(F247:F250)</f>
        <v>544.5</v>
      </c>
      <c r="G246" s="22">
        <f>SUM(G247:G250)</f>
        <v>0</v>
      </c>
      <c r="N246" s="40"/>
      <c r="O246" s="34"/>
      <c r="P246" s="35"/>
      <c r="Q246" s="37"/>
      <c r="R246" s="37"/>
      <c r="S246" s="37"/>
      <c r="T246" s="37"/>
      <c r="U246" s="36"/>
      <c r="V246" s="36"/>
    </row>
    <row r="247" spans="1:22" ht="12.75" customHeight="1" x14ac:dyDescent="0.25">
      <c r="A247" s="97"/>
      <c r="B247" s="17" t="s">
        <v>20</v>
      </c>
      <c r="C247" s="66" t="s">
        <v>16</v>
      </c>
      <c r="D247" s="13">
        <f t="shared" si="10"/>
        <v>7</v>
      </c>
      <c r="E247" s="13">
        <v>7</v>
      </c>
      <c r="F247" s="13"/>
      <c r="G247" s="33"/>
      <c r="N247" s="40"/>
      <c r="O247" s="34"/>
      <c r="P247" s="35"/>
      <c r="Q247" s="37"/>
      <c r="R247" s="37"/>
      <c r="S247" s="37"/>
      <c r="T247" s="37"/>
      <c r="U247" s="36"/>
      <c r="V247" s="36"/>
    </row>
    <row r="248" spans="1:22" ht="12.75" customHeight="1" x14ac:dyDescent="0.25">
      <c r="A248" s="97"/>
      <c r="B248" s="12" t="s">
        <v>143</v>
      </c>
      <c r="C248" s="87" t="s">
        <v>22</v>
      </c>
      <c r="D248" s="13">
        <f t="shared" si="10"/>
        <v>280.3</v>
      </c>
      <c r="E248" s="13">
        <v>280.3</v>
      </c>
      <c r="F248" s="13">
        <v>271.39999999999998</v>
      </c>
      <c r="G248" s="18"/>
      <c r="H248" s="16"/>
      <c r="N248" s="40"/>
      <c r="O248" s="34"/>
      <c r="P248" s="35"/>
      <c r="Q248" s="37"/>
      <c r="R248" s="37"/>
      <c r="S248" s="37"/>
      <c r="T248" s="37"/>
      <c r="U248" s="36"/>
      <c r="V248" s="36"/>
    </row>
    <row r="249" spans="1:22" ht="12.75" customHeight="1" x14ac:dyDescent="0.25">
      <c r="A249" s="97"/>
      <c r="B249" s="12" t="s">
        <v>15</v>
      </c>
      <c r="C249" s="88"/>
      <c r="D249" s="13">
        <f t="shared" si="10"/>
        <v>327</v>
      </c>
      <c r="E249" s="13">
        <v>327</v>
      </c>
      <c r="F249" s="13">
        <v>273.10000000000002</v>
      </c>
      <c r="G249" s="18"/>
      <c r="N249" s="40"/>
      <c r="O249" s="34"/>
      <c r="P249" s="35"/>
      <c r="Q249" s="37"/>
      <c r="R249" s="37"/>
      <c r="S249" s="37"/>
      <c r="T249" s="37"/>
      <c r="U249" s="36"/>
      <c r="V249" s="36"/>
    </row>
    <row r="250" spans="1:22" ht="12.75" customHeight="1" x14ac:dyDescent="0.25">
      <c r="A250" s="97"/>
      <c r="B250" s="12" t="s">
        <v>19</v>
      </c>
      <c r="C250" s="89"/>
      <c r="D250" s="13">
        <f t="shared" si="10"/>
        <v>55.1</v>
      </c>
      <c r="E250" s="82">
        <f>55.1</f>
        <v>55.1</v>
      </c>
      <c r="F250" s="82"/>
      <c r="G250" s="82"/>
      <c r="N250" s="40"/>
      <c r="O250" s="34"/>
      <c r="P250" s="35"/>
      <c r="Q250" s="37"/>
      <c r="R250" s="37"/>
      <c r="S250" s="37"/>
      <c r="T250" s="37"/>
      <c r="U250" s="36"/>
      <c r="V250" s="36"/>
    </row>
    <row r="251" spans="1:22" ht="15" customHeight="1" x14ac:dyDescent="0.25">
      <c r="A251" s="96" t="s">
        <v>93</v>
      </c>
      <c r="B251" s="19" t="s">
        <v>103</v>
      </c>
      <c r="C251" s="20"/>
      <c r="D251" s="21">
        <f t="shared" si="10"/>
        <v>229.8</v>
      </c>
      <c r="E251" s="21">
        <f>SUM(E252:E254)</f>
        <v>229.8</v>
      </c>
      <c r="F251" s="21">
        <f>SUM(F252:F254)</f>
        <v>143.39999999999998</v>
      </c>
      <c r="G251" s="22">
        <f>SUM(G252:G254)</f>
        <v>0</v>
      </c>
      <c r="N251" s="40"/>
      <c r="O251" s="34"/>
      <c r="P251" s="35"/>
      <c r="Q251" s="37"/>
      <c r="R251" s="37"/>
      <c r="S251" s="37"/>
      <c r="T251" s="37"/>
      <c r="U251" s="36"/>
      <c r="V251" s="36"/>
    </row>
    <row r="252" spans="1:22" ht="12.95" customHeight="1" x14ac:dyDescent="0.25">
      <c r="A252" s="98"/>
      <c r="B252" s="12" t="s">
        <v>15</v>
      </c>
      <c r="C252" s="88"/>
      <c r="D252" s="13">
        <f t="shared" si="10"/>
        <v>196.9</v>
      </c>
      <c r="E252" s="13">
        <v>196.9</v>
      </c>
      <c r="F252" s="13">
        <v>139.69999999999999</v>
      </c>
      <c r="G252" s="18"/>
      <c r="N252" s="40"/>
      <c r="O252" s="34"/>
      <c r="P252" s="35"/>
      <c r="Q252" s="37"/>
      <c r="R252" s="37"/>
      <c r="S252" s="37"/>
      <c r="T252" s="37"/>
      <c r="U252" s="36"/>
      <c r="V252" s="36"/>
    </row>
    <row r="253" spans="1:22" ht="12.95" customHeight="1" x14ac:dyDescent="0.25">
      <c r="A253" s="98"/>
      <c r="B253" s="12" t="s">
        <v>19</v>
      </c>
      <c r="C253" s="89"/>
      <c r="D253" s="13">
        <f t="shared" si="10"/>
        <v>20</v>
      </c>
      <c r="E253" s="13">
        <v>20</v>
      </c>
      <c r="F253" s="13"/>
      <c r="G253" s="18"/>
      <c r="N253" s="40"/>
      <c r="O253" s="34"/>
      <c r="P253" s="35"/>
      <c r="Q253" s="37"/>
      <c r="R253" s="37"/>
      <c r="S253" s="37"/>
      <c r="T253" s="37"/>
      <c r="U253" s="36"/>
      <c r="V253" s="36"/>
    </row>
    <row r="254" spans="1:22" ht="12.95" customHeight="1" x14ac:dyDescent="0.25">
      <c r="A254" s="99"/>
      <c r="B254" s="12" t="s">
        <v>15</v>
      </c>
      <c r="C254" s="68" t="s">
        <v>24</v>
      </c>
      <c r="D254" s="13">
        <f t="shared" si="10"/>
        <v>12.9</v>
      </c>
      <c r="E254" s="13">
        <v>12.9</v>
      </c>
      <c r="F254" s="13">
        <v>3.7</v>
      </c>
      <c r="G254" s="18"/>
      <c r="N254" s="40"/>
      <c r="O254" s="34"/>
      <c r="P254" s="35"/>
      <c r="Q254" s="37"/>
      <c r="R254" s="37"/>
      <c r="S254" s="37"/>
      <c r="T254" s="37"/>
      <c r="U254" s="36"/>
      <c r="V254" s="36"/>
    </row>
    <row r="255" spans="1:22" ht="15" customHeight="1" x14ac:dyDescent="0.25">
      <c r="A255" s="96" t="s">
        <v>95</v>
      </c>
      <c r="B255" s="19" t="s">
        <v>105</v>
      </c>
      <c r="C255" s="67"/>
      <c r="D255" s="21">
        <f t="shared" si="10"/>
        <v>117.6</v>
      </c>
      <c r="E255" s="21">
        <f>SUM(E256:E257)</f>
        <v>117.6</v>
      </c>
      <c r="F255" s="21">
        <f>SUM(F256:F257)</f>
        <v>109.3</v>
      </c>
      <c r="G255" s="22">
        <f>SUM(G256:G257)</f>
        <v>0</v>
      </c>
      <c r="N255" s="40"/>
      <c r="O255" s="34"/>
      <c r="P255" s="35"/>
      <c r="Q255" s="37"/>
      <c r="R255" s="37"/>
      <c r="S255" s="37"/>
      <c r="T255" s="37"/>
      <c r="U255" s="36"/>
      <c r="V255" s="36"/>
    </row>
    <row r="256" spans="1:22" ht="12.75" customHeight="1" x14ac:dyDescent="0.25">
      <c r="A256" s="96"/>
      <c r="B256" s="12" t="s">
        <v>143</v>
      </c>
      <c r="C256" s="87" t="s">
        <v>22</v>
      </c>
      <c r="D256" s="13">
        <f t="shared" si="10"/>
        <v>63.8</v>
      </c>
      <c r="E256" s="13">
        <v>63.8</v>
      </c>
      <c r="F256" s="13">
        <v>62.9</v>
      </c>
      <c r="G256" s="18"/>
      <c r="N256" s="40"/>
      <c r="O256" s="34"/>
      <c r="P256" s="35"/>
      <c r="Q256" s="37"/>
      <c r="R256" s="37"/>
      <c r="S256" s="37"/>
      <c r="T256" s="37"/>
      <c r="U256" s="36"/>
      <c r="V256" s="36"/>
    </row>
    <row r="257" spans="1:22" ht="12.75" customHeight="1" x14ac:dyDescent="0.25">
      <c r="A257" s="96"/>
      <c r="B257" s="12" t="s">
        <v>15</v>
      </c>
      <c r="C257" s="89"/>
      <c r="D257" s="13">
        <f t="shared" si="10"/>
        <v>53.8</v>
      </c>
      <c r="E257" s="13">
        <v>53.8</v>
      </c>
      <c r="F257" s="13">
        <v>46.4</v>
      </c>
      <c r="G257" s="18"/>
      <c r="N257" s="40"/>
      <c r="O257" s="34"/>
      <c r="P257" s="35"/>
      <c r="Q257" s="37"/>
      <c r="R257" s="37"/>
      <c r="S257" s="37"/>
      <c r="T257" s="37"/>
      <c r="U257" s="36"/>
      <c r="V257" s="36"/>
    </row>
    <row r="258" spans="1:22" ht="15" customHeight="1" x14ac:dyDescent="0.25">
      <c r="A258" s="97" t="s">
        <v>97</v>
      </c>
      <c r="B258" s="19" t="s">
        <v>107</v>
      </c>
      <c r="C258" s="67"/>
      <c r="D258" s="21">
        <f t="shared" si="10"/>
        <v>411.8</v>
      </c>
      <c r="E258" s="21">
        <f>SUM(E259:E262)</f>
        <v>407.8</v>
      </c>
      <c r="F258" s="21">
        <f>SUM(F259:F262)</f>
        <v>371.4</v>
      </c>
      <c r="G258" s="21">
        <f>SUM(G259:G262)</f>
        <v>4</v>
      </c>
      <c r="N258" s="40"/>
      <c r="O258" s="34"/>
      <c r="P258" s="35"/>
      <c r="Q258" s="37"/>
      <c r="R258" s="37"/>
      <c r="S258" s="37"/>
      <c r="T258" s="37"/>
      <c r="U258" s="36"/>
      <c r="V258" s="36"/>
    </row>
    <row r="259" spans="1:22" ht="12.75" customHeight="1" x14ac:dyDescent="0.25">
      <c r="A259" s="97"/>
      <c r="B259" s="12" t="s">
        <v>23</v>
      </c>
      <c r="C259" s="87" t="s">
        <v>22</v>
      </c>
      <c r="D259" s="13">
        <f t="shared" ref="D259" si="11">SUM(G259+E259)</f>
        <v>0.1</v>
      </c>
      <c r="E259" s="13">
        <v>0.1</v>
      </c>
      <c r="F259" s="13">
        <v>0.1</v>
      </c>
      <c r="G259" s="13"/>
      <c r="N259" s="40"/>
      <c r="O259" s="34"/>
      <c r="P259" s="35"/>
      <c r="Q259" s="37"/>
      <c r="R259" s="37"/>
      <c r="S259" s="37"/>
      <c r="T259" s="37"/>
      <c r="U259" s="36"/>
      <c r="V259" s="36"/>
    </row>
    <row r="260" spans="1:22" ht="12.75" customHeight="1" x14ac:dyDescent="0.25">
      <c r="A260" s="97"/>
      <c r="B260" s="12" t="s">
        <v>143</v>
      </c>
      <c r="C260" s="88"/>
      <c r="D260" s="13">
        <f t="shared" si="10"/>
        <v>56.4</v>
      </c>
      <c r="E260" s="13">
        <v>56.4</v>
      </c>
      <c r="F260" s="13">
        <v>55.6</v>
      </c>
      <c r="G260" s="13"/>
      <c r="H260" s="16"/>
      <c r="N260" s="40"/>
      <c r="O260" s="34"/>
      <c r="P260" s="35"/>
      <c r="Q260" s="37"/>
      <c r="R260" s="37"/>
      <c r="S260" s="37"/>
      <c r="T260" s="37"/>
      <c r="U260" s="36"/>
      <c r="V260" s="36"/>
    </row>
    <row r="261" spans="1:22" ht="12.75" customHeight="1" x14ac:dyDescent="0.25">
      <c r="A261" s="97"/>
      <c r="B261" s="12" t="s">
        <v>15</v>
      </c>
      <c r="C261" s="88"/>
      <c r="D261" s="13">
        <f t="shared" si="10"/>
        <v>345.3</v>
      </c>
      <c r="E261" s="13">
        <v>345.3</v>
      </c>
      <c r="F261" s="13">
        <v>315.7</v>
      </c>
      <c r="G261" s="18"/>
      <c r="N261" s="40"/>
      <c r="O261" s="34"/>
      <c r="P261" s="35"/>
      <c r="Q261" s="37"/>
      <c r="R261" s="37"/>
      <c r="S261" s="37"/>
      <c r="T261" s="37"/>
      <c r="U261" s="36"/>
      <c r="V261" s="36"/>
    </row>
    <row r="262" spans="1:22" ht="12.75" customHeight="1" x14ac:dyDescent="0.25">
      <c r="A262" s="97"/>
      <c r="B262" s="12" t="s">
        <v>19</v>
      </c>
      <c r="C262" s="89"/>
      <c r="D262" s="13">
        <f t="shared" si="10"/>
        <v>10</v>
      </c>
      <c r="E262" s="13">
        <v>6</v>
      </c>
      <c r="F262" s="13"/>
      <c r="G262" s="13">
        <v>4</v>
      </c>
      <c r="N262" s="40"/>
      <c r="O262" s="34"/>
      <c r="P262" s="35"/>
      <c r="Q262" s="37"/>
      <c r="R262" s="37"/>
      <c r="S262" s="37"/>
      <c r="T262" s="37"/>
      <c r="U262" s="36"/>
      <c r="V262" s="36"/>
    </row>
    <row r="263" spans="1:22" ht="15" customHeight="1" x14ac:dyDescent="0.25">
      <c r="A263" s="97" t="s">
        <v>98</v>
      </c>
      <c r="B263" s="19" t="s">
        <v>109</v>
      </c>
      <c r="C263" s="20"/>
      <c r="D263" s="21">
        <f t="shared" si="10"/>
        <v>1031.3999999999999</v>
      </c>
      <c r="E263" s="21">
        <f>SUM(E264:E268)</f>
        <v>990.19999999999993</v>
      </c>
      <c r="F263" s="21">
        <f>SUM(F264:F268)</f>
        <v>857.1</v>
      </c>
      <c r="G263" s="21">
        <f>SUM(G264:G268)</f>
        <v>41.2</v>
      </c>
      <c r="N263" s="40"/>
      <c r="O263" s="34"/>
      <c r="P263" s="35"/>
      <c r="Q263" s="37"/>
      <c r="R263" s="37"/>
      <c r="S263" s="37"/>
      <c r="T263" s="37"/>
      <c r="U263" s="36"/>
      <c r="V263" s="36"/>
    </row>
    <row r="264" spans="1:22" ht="12.75" customHeight="1" x14ac:dyDescent="0.25">
      <c r="A264" s="97"/>
      <c r="B264" s="12" t="s">
        <v>23</v>
      </c>
      <c r="C264" s="79" t="s">
        <v>22</v>
      </c>
      <c r="D264" s="13">
        <f t="shared" si="10"/>
        <v>0.7</v>
      </c>
      <c r="E264" s="13">
        <v>0.7</v>
      </c>
      <c r="F264" s="13"/>
      <c r="G264" s="13"/>
      <c r="N264" s="40"/>
      <c r="O264" s="34"/>
      <c r="P264" s="35"/>
      <c r="Q264" s="37"/>
      <c r="R264" s="37"/>
      <c r="S264" s="37"/>
      <c r="T264" s="37"/>
      <c r="U264" s="36"/>
      <c r="V264" s="36"/>
    </row>
    <row r="265" spans="1:22" ht="12.75" customHeight="1" x14ac:dyDescent="0.25">
      <c r="A265" s="97"/>
      <c r="B265" s="12" t="s">
        <v>148</v>
      </c>
      <c r="C265" s="87" t="s">
        <v>24</v>
      </c>
      <c r="D265" s="13">
        <f t="shared" si="10"/>
        <v>41.2</v>
      </c>
      <c r="E265" s="82"/>
      <c r="F265" s="82"/>
      <c r="G265" s="82">
        <v>41.2</v>
      </c>
      <c r="N265" s="40"/>
      <c r="O265" s="34"/>
      <c r="P265" s="35"/>
      <c r="Q265" s="37"/>
      <c r="R265" s="37"/>
      <c r="S265" s="37"/>
      <c r="T265" s="37"/>
      <c r="U265" s="36"/>
      <c r="V265" s="36"/>
    </row>
    <row r="266" spans="1:22" ht="12.75" customHeight="1" x14ac:dyDescent="0.25">
      <c r="A266" s="97"/>
      <c r="B266" s="12" t="s">
        <v>152</v>
      </c>
      <c r="C266" s="88"/>
      <c r="D266" s="13">
        <f t="shared" si="10"/>
        <v>13.6</v>
      </c>
      <c r="E266" s="82">
        <v>13.6</v>
      </c>
      <c r="F266" s="82">
        <v>13.6</v>
      </c>
      <c r="G266" s="82"/>
      <c r="N266" s="40"/>
      <c r="O266" s="34"/>
      <c r="P266" s="35"/>
      <c r="Q266" s="37"/>
      <c r="R266" s="37"/>
      <c r="S266" s="37"/>
      <c r="T266" s="37"/>
      <c r="U266" s="36"/>
      <c r="V266" s="36"/>
    </row>
    <row r="267" spans="1:22" ht="12.75" customHeight="1" x14ac:dyDescent="0.25">
      <c r="A267" s="97"/>
      <c r="B267" s="12" t="s">
        <v>15</v>
      </c>
      <c r="C267" s="88"/>
      <c r="D267" s="13">
        <f t="shared" si="10"/>
        <v>973.8</v>
      </c>
      <c r="E267" s="82">
        <f>969.3+4.5</f>
        <v>973.8</v>
      </c>
      <c r="F267" s="82">
        <v>843.5</v>
      </c>
      <c r="G267" s="82"/>
      <c r="N267" s="40"/>
      <c r="O267" s="34"/>
      <c r="P267" s="35"/>
      <c r="Q267" s="37"/>
      <c r="R267" s="37"/>
      <c r="S267" s="37"/>
      <c r="T267" s="37"/>
      <c r="U267" s="36"/>
      <c r="V267" s="36"/>
    </row>
    <row r="268" spans="1:22" ht="12.75" customHeight="1" x14ac:dyDescent="0.25">
      <c r="A268" s="97"/>
      <c r="B268" s="12" t="s">
        <v>19</v>
      </c>
      <c r="C268" s="89"/>
      <c r="D268" s="13">
        <f t="shared" si="10"/>
        <v>2.1</v>
      </c>
      <c r="E268" s="82">
        <v>2.1</v>
      </c>
      <c r="F268" s="82"/>
      <c r="G268" s="84"/>
      <c r="N268" s="40"/>
      <c r="O268" s="34"/>
      <c r="P268" s="35"/>
      <c r="Q268" s="37"/>
      <c r="R268" s="37"/>
      <c r="S268" s="37"/>
      <c r="T268" s="37"/>
      <c r="U268" s="36"/>
      <c r="V268" s="36"/>
    </row>
    <row r="269" spans="1:22" ht="15" customHeight="1" x14ac:dyDescent="0.25">
      <c r="A269" s="96" t="s">
        <v>100</v>
      </c>
      <c r="B269" s="19" t="s">
        <v>111</v>
      </c>
      <c r="C269" s="20"/>
      <c r="D269" s="21">
        <f t="shared" si="10"/>
        <v>223.99999999999997</v>
      </c>
      <c r="E269" s="86">
        <f>SUM(E270:E275)</f>
        <v>138.39999999999998</v>
      </c>
      <c r="F269" s="86">
        <f>SUM(F270:F275)</f>
        <v>107.80000000000001</v>
      </c>
      <c r="G269" s="86">
        <f>SUM(G270:G275)</f>
        <v>85.6</v>
      </c>
      <c r="N269" s="40"/>
      <c r="O269" s="34"/>
      <c r="P269" s="35"/>
      <c r="Q269" s="37"/>
      <c r="R269" s="37"/>
      <c r="S269" s="37"/>
      <c r="T269" s="37"/>
      <c r="U269" s="36"/>
      <c r="V269" s="36"/>
    </row>
    <row r="270" spans="1:22" ht="12.75" customHeight="1" x14ac:dyDescent="0.25">
      <c r="A270" s="98"/>
      <c r="B270" s="12" t="s">
        <v>152</v>
      </c>
      <c r="C270" s="87" t="s">
        <v>24</v>
      </c>
      <c r="D270" s="13">
        <f t="shared" si="10"/>
        <v>1.7</v>
      </c>
      <c r="E270" s="82">
        <v>1.7</v>
      </c>
      <c r="F270" s="82">
        <v>1.7</v>
      </c>
      <c r="G270" s="82"/>
      <c r="N270" s="40"/>
      <c r="O270" s="34"/>
      <c r="P270" s="35"/>
      <c r="Q270" s="37"/>
      <c r="R270" s="37"/>
      <c r="S270" s="37"/>
      <c r="T270" s="37"/>
      <c r="U270" s="36"/>
      <c r="V270" s="36"/>
    </row>
    <row r="271" spans="1:22" ht="12.75" customHeight="1" x14ac:dyDescent="0.25">
      <c r="A271" s="98"/>
      <c r="B271" s="12" t="s">
        <v>15</v>
      </c>
      <c r="C271" s="88"/>
      <c r="D271" s="13">
        <f t="shared" si="10"/>
        <v>133.29999999999998</v>
      </c>
      <c r="E271" s="82">
        <f>130.7+2.6</f>
        <v>133.29999999999998</v>
      </c>
      <c r="F271" s="82">
        <f>106.9-0.8</f>
        <v>106.10000000000001</v>
      </c>
      <c r="G271" s="84"/>
      <c r="N271" s="40"/>
      <c r="O271" s="34"/>
      <c r="P271" s="35"/>
      <c r="Q271" s="37"/>
      <c r="R271" s="37"/>
      <c r="S271" s="37"/>
      <c r="T271" s="37"/>
      <c r="U271" s="36"/>
      <c r="V271" s="36"/>
    </row>
    <row r="272" spans="1:22" ht="12.75" customHeight="1" x14ac:dyDescent="0.25">
      <c r="A272" s="98"/>
      <c r="B272" s="12" t="s">
        <v>19</v>
      </c>
      <c r="C272" s="89"/>
      <c r="D272" s="13">
        <f t="shared" si="10"/>
        <v>3.4</v>
      </c>
      <c r="E272" s="82">
        <v>3.4</v>
      </c>
      <c r="F272" s="82"/>
      <c r="G272" s="84"/>
      <c r="N272" s="40"/>
      <c r="O272" s="34"/>
      <c r="P272" s="35"/>
      <c r="Q272" s="37"/>
      <c r="R272" s="37"/>
      <c r="S272" s="37"/>
      <c r="T272" s="37"/>
      <c r="U272" s="36"/>
      <c r="V272" s="36"/>
    </row>
    <row r="273" spans="1:22" ht="12.75" customHeight="1" x14ac:dyDescent="0.25">
      <c r="A273" s="98"/>
      <c r="B273" s="12" t="s">
        <v>21</v>
      </c>
      <c r="C273" s="87" t="s">
        <v>31</v>
      </c>
      <c r="D273" s="13">
        <f t="shared" si="10"/>
        <v>65</v>
      </c>
      <c r="E273" s="13"/>
      <c r="F273" s="13"/>
      <c r="G273" s="13">
        <v>65</v>
      </c>
      <c r="N273" s="40"/>
      <c r="O273" s="34"/>
      <c r="P273" s="35"/>
      <c r="Q273" s="37"/>
      <c r="R273" s="37"/>
      <c r="S273" s="37"/>
      <c r="T273" s="37"/>
      <c r="U273" s="36"/>
      <c r="V273" s="36"/>
    </row>
    <row r="274" spans="1:22" ht="12.75" customHeight="1" x14ac:dyDescent="0.25">
      <c r="A274" s="98"/>
      <c r="B274" s="12" t="s">
        <v>149</v>
      </c>
      <c r="C274" s="88"/>
      <c r="D274" s="13">
        <f t="shared" ref="D274" si="12">SUM(G274+E274)</f>
        <v>11.5</v>
      </c>
      <c r="E274" s="13"/>
      <c r="F274" s="13"/>
      <c r="G274" s="13">
        <v>11.5</v>
      </c>
      <c r="N274" s="40"/>
      <c r="O274" s="34"/>
      <c r="P274" s="35"/>
      <c r="Q274" s="37"/>
      <c r="R274" s="37"/>
      <c r="S274" s="37"/>
      <c r="T274" s="37"/>
      <c r="U274" s="36"/>
      <c r="V274" s="36"/>
    </row>
    <row r="275" spans="1:22" ht="12.75" customHeight="1" x14ac:dyDescent="0.25">
      <c r="A275" s="99"/>
      <c r="B275" s="12" t="s">
        <v>15</v>
      </c>
      <c r="C275" s="89"/>
      <c r="D275" s="13">
        <f t="shared" si="10"/>
        <v>9.1</v>
      </c>
      <c r="E275" s="13"/>
      <c r="F275" s="13"/>
      <c r="G275" s="13">
        <v>9.1</v>
      </c>
      <c r="N275" s="40"/>
      <c r="O275" s="34"/>
      <c r="P275" s="35"/>
      <c r="Q275" s="37"/>
      <c r="R275" s="37"/>
      <c r="S275" s="37"/>
      <c r="T275" s="37"/>
      <c r="U275" s="36"/>
      <c r="V275" s="36"/>
    </row>
    <row r="276" spans="1:22" ht="15" customHeight="1" x14ac:dyDescent="0.25">
      <c r="A276" s="97" t="s">
        <v>102</v>
      </c>
      <c r="B276" s="19" t="s">
        <v>113</v>
      </c>
      <c r="C276" s="20"/>
      <c r="D276" s="21">
        <f t="shared" si="10"/>
        <v>182.5</v>
      </c>
      <c r="E276" s="21">
        <f>SUM(E277:E279)</f>
        <v>182.5</v>
      </c>
      <c r="F276" s="21">
        <f>SUM(F277:F279)</f>
        <v>125.89999999999999</v>
      </c>
      <c r="G276" s="22">
        <f>SUM(G277:G279)</f>
        <v>0</v>
      </c>
      <c r="N276" s="40"/>
      <c r="O276" s="34"/>
      <c r="P276" s="35"/>
      <c r="Q276" s="37"/>
      <c r="R276" s="37"/>
      <c r="S276" s="37"/>
      <c r="T276" s="37"/>
      <c r="U276" s="36"/>
      <c r="V276" s="36"/>
    </row>
    <row r="277" spans="1:22" ht="12.75" customHeight="1" x14ac:dyDescent="0.25">
      <c r="A277" s="97"/>
      <c r="B277" s="12" t="s">
        <v>152</v>
      </c>
      <c r="C277" s="87" t="s">
        <v>24</v>
      </c>
      <c r="D277" s="13">
        <f t="shared" si="10"/>
        <v>1.8</v>
      </c>
      <c r="E277" s="13">
        <v>1.8</v>
      </c>
      <c r="F277" s="13">
        <v>1.8</v>
      </c>
      <c r="G277" s="22"/>
      <c r="N277" s="40"/>
      <c r="O277" s="34"/>
      <c r="P277" s="35"/>
      <c r="Q277" s="37"/>
      <c r="R277" s="37"/>
      <c r="S277" s="37"/>
      <c r="T277" s="37"/>
      <c r="U277" s="36"/>
      <c r="V277" s="36"/>
    </row>
    <row r="278" spans="1:22" ht="12.75" customHeight="1" x14ac:dyDescent="0.25">
      <c r="A278" s="97"/>
      <c r="B278" s="12" t="s">
        <v>15</v>
      </c>
      <c r="C278" s="88"/>
      <c r="D278" s="13">
        <f t="shared" si="10"/>
        <v>177.7</v>
      </c>
      <c r="E278" s="13">
        <v>177.7</v>
      </c>
      <c r="F278" s="13">
        <v>124.1</v>
      </c>
      <c r="G278" s="18"/>
      <c r="N278" s="40"/>
      <c r="O278" s="34"/>
      <c r="P278" s="35"/>
      <c r="Q278" s="37"/>
      <c r="R278" s="37"/>
      <c r="S278" s="37"/>
      <c r="T278" s="37"/>
      <c r="U278" s="36"/>
      <c r="V278" s="36"/>
    </row>
    <row r="279" spans="1:22" ht="12.75" customHeight="1" x14ac:dyDescent="0.25">
      <c r="A279" s="97"/>
      <c r="B279" s="12" t="s">
        <v>19</v>
      </c>
      <c r="C279" s="89"/>
      <c r="D279" s="13">
        <f t="shared" si="10"/>
        <v>3</v>
      </c>
      <c r="E279" s="13">
        <v>3</v>
      </c>
      <c r="F279" s="13"/>
      <c r="G279" s="18"/>
      <c r="N279" s="40"/>
      <c r="O279" s="34"/>
      <c r="P279" s="35"/>
      <c r="Q279" s="37"/>
      <c r="R279" s="37"/>
      <c r="S279" s="37"/>
      <c r="T279" s="37"/>
      <c r="U279" s="36"/>
      <c r="V279" s="36"/>
    </row>
    <row r="280" spans="1:22" ht="15" customHeight="1" x14ac:dyDescent="0.25">
      <c r="A280" s="97" t="s">
        <v>104</v>
      </c>
      <c r="B280" s="19" t="s">
        <v>115</v>
      </c>
      <c r="C280" s="64"/>
      <c r="D280" s="21">
        <f t="shared" si="10"/>
        <v>152.9</v>
      </c>
      <c r="E280" s="21">
        <f>SUM(E281:E284)</f>
        <v>152.9</v>
      </c>
      <c r="F280" s="21">
        <f>SUM(F281:F284)</f>
        <v>125.3</v>
      </c>
      <c r="G280" s="22">
        <f>SUM(G281:G284)</f>
        <v>0</v>
      </c>
      <c r="N280" s="40"/>
      <c r="O280" s="34"/>
      <c r="P280" s="35"/>
      <c r="Q280" s="37"/>
      <c r="R280" s="37"/>
      <c r="S280" s="37"/>
      <c r="T280" s="37"/>
      <c r="U280" s="36"/>
      <c r="V280" s="36"/>
    </row>
    <row r="281" spans="1:22" ht="12.75" customHeight="1" x14ac:dyDescent="0.25">
      <c r="A281" s="97"/>
      <c r="B281" s="12" t="s">
        <v>23</v>
      </c>
      <c r="C281" s="79" t="s">
        <v>22</v>
      </c>
      <c r="D281" s="13">
        <f t="shared" si="10"/>
        <v>1.1000000000000001</v>
      </c>
      <c r="E281" s="13">
        <v>1.1000000000000001</v>
      </c>
      <c r="F281" s="13"/>
      <c r="G281" s="18"/>
      <c r="N281" s="40"/>
      <c r="O281" s="34"/>
      <c r="P281" s="35"/>
      <c r="Q281" s="37"/>
      <c r="R281" s="37"/>
      <c r="S281" s="37"/>
      <c r="T281" s="37"/>
      <c r="U281" s="36"/>
      <c r="V281" s="36"/>
    </row>
    <row r="282" spans="1:22" ht="12.75" customHeight="1" x14ac:dyDescent="0.25">
      <c r="A282" s="97"/>
      <c r="B282" s="12" t="s">
        <v>152</v>
      </c>
      <c r="C282" s="87" t="s">
        <v>24</v>
      </c>
      <c r="D282" s="13">
        <f t="shared" si="10"/>
        <v>1.8</v>
      </c>
      <c r="E282" s="13">
        <v>1.8</v>
      </c>
      <c r="F282" s="13">
        <v>1.8</v>
      </c>
      <c r="G282" s="18"/>
      <c r="N282" s="40"/>
      <c r="O282" s="34"/>
      <c r="P282" s="35"/>
      <c r="Q282" s="37"/>
      <c r="R282" s="37"/>
      <c r="S282" s="37"/>
      <c r="T282" s="37"/>
      <c r="U282" s="36"/>
      <c r="V282" s="36"/>
    </row>
    <row r="283" spans="1:22" ht="12.75" customHeight="1" x14ac:dyDescent="0.25">
      <c r="A283" s="97"/>
      <c r="B283" s="12" t="s">
        <v>15</v>
      </c>
      <c r="C283" s="88"/>
      <c r="D283" s="13">
        <f t="shared" si="10"/>
        <v>148.6</v>
      </c>
      <c r="E283" s="13">
        <v>148.6</v>
      </c>
      <c r="F283" s="13">
        <v>123.5</v>
      </c>
      <c r="G283" s="18"/>
      <c r="N283" s="40"/>
      <c r="O283" s="34"/>
      <c r="P283" s="35"/>
      <c r="Q283" s="37"/>
      <c r="R283" s="37"/>
      <c r="S283" s="37"/>
      <c r="T283" s="37"/>
      <c r="U283" s="36"/>
      <c r="V283" s="36"/>
    </row>
    <row r="284" spans="1:22" ht="12.75" customHeight="1" x14ac:dyDescent="0.25">
      <c r="A284" s="97"/>
      <c r="B284" s="12" t="s">
        <v>19</v>
      </c>
      <c r="C284" s="89"/>
      <c r="D284" s="13">
        <f t="shared" si="10"/>
        <v>1.4</v>
      </c>
      <c r="E284" s="82">
        <v>1.4</v>
      </c>
      <c r="F284" s="82"/>
      <c r="G284" s="18"/>
      <c r="N284" s="40"/>
      <c r="O284" s="34"/>
      <c r="P284" s="35"/>
      <c r="Q284" s="37"/>
      <c r="R284" s="37"/>
      <c r="S284" s="37"/>
      <c r="T284" s="37"/>
      <c r="U284" s="36"/>
      <c r="V284" s="36"/>
    </row>
    <row r="285" spans="1:22" ht="15" customHeight="1" x14ac:dyDescent="0.25">
      <c r="A285" s="97" t="s">
        <v>106</v>
      </c>
      <c r="B285" s="19" t="s">
        <v>117</v>
      </c>
      <c r="C285" s="20"/>
      <c r="D285" s="21">
        <f t="shared" ref="D285" si="13">SUM(G285+E285)</f>
        <v>235.4</v>
      </c>
      <c r="E285" s="86">
        <f>SUM(E286:E288)</f>
        <v>235.4</v>
      </c>
      <c r="F285" s="86">
        <f>SUM(F286:F288)</f>
        <v>191.7</v>
      </c>
      <c r="G285" s="22">
        <f>SUM(G286:G288)</f>
        <v>0</v>
      </c>
      <c r="N285" s="40"/>
      <c r="O285" s="34"/>
      <c r="P285" s="35"/>
      <c r="Q285" s="37"/>
      <c r="R285" s="37"/>
      <c r="S285" s="37"/>
      <c r="T285" s="37"/>
      <c r="U285" s="36"/>
      <c r="V285" s="36"/>
    </row>
    <row r="286" spans="1:22" ht="12.75" customHeight="1" x14ac:dyDescent="0.25">
      <c r="A286" s="97"/>
      <c r="B286" s="12" t="s">
        <v>152</v>
      </c>
      <c r="C286" s="87" t="s">
        <v>24</v>
      </c>
      <c r="D286" s="13">
        <f t="shared" si="10"/>
        <v>2.5</v>
      </c>
      <c r="E286" s="82">
        <v>2.5</v>
      </c>
      <c r="F286" s="82">
        <v>2.5</v>
      </c>
      <c r="G286" s="13"/>
      <c r="N286" s="40"/>
      <c r="O286" s="34"/>
      <c r="P286" s="35"/>
      <c r="Q286" s="37"/>
      <c r="R286" s="37"/>
      <c r="S286" s="37"/>
      <c r="T286" s="37"/>
      <c r="U286" s="36"/>
      <c r="V286" s="36"/>
    </row>
    <row r="287" spans="1:22" ht="12.75" customHeight="1" x14ac:dyDescent="0.25">
      <c r="A287" s="97"/>
      <c r="B287" s="12" t="s">
        <v>15</v>
      </c>
      <c r="C287" s="88"/>
      <c r="D287" s="13">
        <f t="shared" si="10"/>
        <v>227.6</v>
      </c>
      <c r="E287" s="82">
        <f>221.5+6.1</f>
        <v>227.6</v>
      </c>
      <c r="F287" s="82">
        <v>189.2</v>
      </c>
      <c r="G287" s="13"/>
      <c r="H287" s="16"/>
      <c r="N287" s="40"/>
      <c r="O287" s="34"/>
      <c r="P287" s="35"/>
      <c r="Q287" s="37"/>
      <c r="R287" s="37"/>
      <c r="S287" s="37"/>
      <c r="T287" s="37"/>
      <c r="U287" s="36"/>
      <c r="V287" s="36"/>
    </row>
    <row r="288" spans="1:22" ht="12.75" customHeight="1" x14ac:dyDescent="0.25">
      <c r="A288" s="97"/>
      <c r="B288" s="12" t="s">
        <v>19</v>
      </c>
      <c r="C288" s="89"/>
      <c r="D288" s="13">
        <f t="shared" ref="D288:D340" si="14">SUM(G288+E288)</f>
        <v>5.3</v>
      </c>
      <c r="E288" s="82">
        <v>5.3</v>
      </c>
      <c r="F288" s="82"/>
      <c r="G288" s="18"/>
      <c r="N288" s="40"/>
      <c r="O288" s="34"/>
      <c r="P288" s="35"/>
      <c r="Q288" s="37"/>
      <c r="R288" s="37"/>
      <c r="S288" s="37"/>
      <c r="T288" s="37"/>
      <c r="U288" s="36"/>
      <c r="V288" s="36"/>
    </row>
    <row r="289" spans="1:22" ht="15" customHeight="1" x14ac:dyDescent="0.25">
      <c r="A289" s="97" t="s">
        <v>108</v>
      </c>
      <c r="B289" s="19" t="s">
        <v>119</v>
      </c>
      <c r="C289" s="64"/>
      <c r="D289" s="21">
        <f t="shared" si="14"/>
        <v>150.4</v>
      </c>
      <c r="E289" s="86">
        <f>SUM(E290:E293)</f>
        <v>150.4</v>
      </c>
      <c r="F289" s="86">
        <f>SUM(F290:F293)</f>
        <v>120</v>
      </c>
      <c r="G289" s="22">
        <f>SUM(G290:G293)</f>
        <v>0</v>
      </c>
      <c r="N289" s="40"/>
      <c r="O289" s="34"/>
      <c r="P289" s="35"/>
      <c r="Q289" s="37"/>
      <c r="R289" s="37"/>
      <c r="S289" s="37"/>
      <c r="T289" s="37"/>
      <c r="U289" s="36"/>
      <c r="V289" s="36"/>
    </row>
    <row r="290" spans="1:22" ht="12.75" customHeight="1" x14ac:dyDescent="0.25">
      <c r="A290" s="97"/>
      <c r="B290" s="12" t="s">
        <v>23</v>
      </c>
      <c r="C290" s="79" t="s">
        <v>22</v>
      </c>
      <c r="D290" s="13">
        <f t="shared" si="14"/>
        <v>0.1</v>
      </c>
      <c r="E290" s="82">
        <v>0.1</v>
      </c>
      <c r="F290" s="82"/>
      <c r="G290" s="18"/>
      <c r="N290" s="40"/>
      <c r="O290" s="34"/>
      <c r="P290" s="35"/>
      <c r="Q290" s="37"/>
      <c r="R290" s="37"/>
      <c r="S290" s="37"/>
      <c r="T290" s="37"/>
      <c r="U290" s="36"/>
      <c r="V290" s="36"/>
    </row>
    <row r="291" spans="1:22" ht="12.75" customHeight="1" x14ac:dyDescent="0.25">
      <c r="A291" s="97"/>
      <c r="B291" s="12" t="s">
        <v>152</v>
      </c>
      <c r="C291" s="87" t="s">
        <v>24</v>
      </c>
      <c r="D291" s="13">
        <f t="shared" si="14"/>
        <v>1.7</v>
      </c>
      <c r="E291" s="82">
        <v>1.7</v>
      </c>
      <c r="F291" s="82">
        <v>1.7</v>
      </c>
      <c r="G291" s="18"/>
      <c r="N291" s="40"/>
      <c r="O291" s="34"/>
      <c r="P291" s="35"/>
      <c r="Q291" s="37"/>
      <c r="R291" s="37"/>
      <c r="S291" s="37"/>
      <c r="T291" s="37"/>
      <c r="U291" s="36"/>
      <c r="V291" s="36"/>
    </row>
    <row r="292" spans="1:22" ht="12.75" customHeight="1" x14ac:dyDescent="0.25">
      <c r="A292" s="97"/>
      <c r="B292" s="12" t="s">
        <v>15</v>
      </c>
      <c r="C292" s="88"/>
      <c r="D292" s="13">
        <f t="shared" si="14"/>
        <v>147.6</v>
      </c>
      <c r="E292" s="82">
        <v>147.6</v>
      </c>
      <c r="F292" s="82">
        <v>118.3</v>
      </c>
      <c r="G292" s="18"/>
      <c r="N292" s="40"/>
      <c r="O292" s="34"/>
      <c r="P292" s="35"/>
      <c r="Q292" s="37"/>
      <c r="R292" s="37"/>
      <c r="S292" s="37"/>
      <c r="T292" s="37"/>
      <c r="U292" s="36"/>
      <c r="V292" s="36"/>
    </row>
    <row r="293" spans="1:22" ht="12.75" customHeight="1" x14ac:dyDescent="0.25">
      <c r="A293" s="97"/>
      <c r="B293" s="12" t="s">
        <v>19</v>
      </c>
      <c r="C293" s="89"/>
      <c r="D293" s="13">
        <f t="shared" si="14"/>
        <v>1</v>
      </c>
      <c r="E293" s="82">
        <v>1</v>
      </c>
      <c r="F293" s="82"/>
      <c r="G293" s="18"/>
      <c r="N293" s="40"/>
      <c r="O293" s="34"/>
      <c r="P293" s="35"/>
      <c r="Q293" s="37"/>
      <c r="R293" s="37"/>
      <c r="S293" s="37"/>
      <c r="T293" s="37"/>
      <c r="U293" s="36"/>
      <c r="V293" s="36"/>
    </row>
    <row r="294" spans="1:22" ht="15" customHeight="1" x14ac:dyDescent="0.25">
      <c r="A294" s="97" t="s">
        <v>110</v>
      </c>
      <c r="B294" s="19" t="s">
        <v>121</v>
      </c>
      <c r="C294" s="64"/>
      <c r="D294" s="21">
        <f t="shared" si="14"/>
        <v>174</v>
      </c>
      <c r="E294" s="86">
        <f>SUM(E295:E298)</f>
        <v>174</v>
      </c>
      <c r="F294" s="86">
        <f>SUM(F295:F298)</f>
        <v>131.19999999999999</v>
      </c>
      <c r="G294" s="22">
        <f>SUM(G295:G298)</f>
        <v>0</v>
      </c>
      <c r="N294" s="40"/>
      <c r="O294" s="34"/>
      <c r="P294" s="35"/>
      <c r="Q294" s="37"/>
      <c r="R294" s="37"/>
      <c r="S294" s="37"/>
      <c r="T294" s="37"/>
      <c r="U294" s="36"/>
      <c r="V294" s="36"/>
    </row>
    <row r="295" spans="1:22" ht="12.75" customHeight="1" x14ac:dyDescent="0.25">
      <c r="A295" s="97"/>
      <c r="B295" s="12" t="s">
        <v>23</v>
      </c>
      <c r="C295" s="79" t="s">
        <v>22</v>
      </c>
      <c r="D295" s="13">
        <f t="shared" si="14"/>
        <v>0.6</v>
      </c>
      <c r="E295" s="82">
        <v>0.6</v>
      </c>
      <c r="F295" s="82"/>
      <c r="G295" s="18"/>
      <c r="N295" s="40"/>
      <c r="O295" s="34"/>
      <c r="P295" s="35"/>
      <c r="Q295" s="37"/>
      <c r="R295" s="37"/>
      <c r="S295" s="37"/>
      <c r="T295" s="37"/>
      <c r="U295" s="36"/>
      <c r="V295" s="36"/>
    </row>
    <row r="296" spans="1:22" ht="12.75" customHeight="1" x14ac:dyDescent="0.25">
      <c r="A296" s="97"/>
      <c r="B296" s="12" t="s">
        <v>152</v>
      </c>
      <c r="C296" s="87" t="s">
        <v>24</v>
      </c>
      <c r="D296" s="13">
        <f t="shared" si="14"/>
        <v>1.7</v>
      </c>
      <c r="E296" s="82">
        <v>1.7</v>
      </c>
      <c r="F296" s="82">
        <v>1.7</v>
      </c>
      <c r="G296" s="13"/>
      <c r="N296" s="40"/>
      <c r="O296" s="34"/>
      <c r="P296" s="35"/>
      <c r="Q296" s="37"/>
      <c r="R296" s="37"/>
      <c r="S296" s="37"/>
      <c r="T296" s="37"/>
      <c r="U296" s="36"/>
      <c r="V296" s="36"/>
    </row>
    <row r="297" spans="1:22" ht="12.75" customHeight="1" x14ac:dyDescent="0.25">
      <c r="A297" s="97"/>
      <c r="B297" s="12" t="s">
        <v>15</v>
      </c>
      <c r="C297" s="88"/>
      <c r="D297" s="13">
        <f t="shared" si="14"/>
        <v>168.2</v>
      </c>
      <c r="E297" s="82">
        <f>164.4+2.7+1.1</f>
        <v>168.2</v>
      </c>
      <c r="F297" s="82">
        <v>129.5</v>
      </c>
      <c r="G297" s="13"/>
      <c r="N297" s="40"/>
      <c r="O297" s="34"/>
      <c r="P297" s="35"/>
      <c r="Q297" s="37"/>
      <c r="R297" s="37"/>
      <c r="S297" s="37"/>
      <c r="T297" s="37"/>
      <c r="U297" s="36"/>
      <c r="V297" s="36"/>
    </row>
    <row r="298" spans="1:22" ht="12.75" customHeight="1" x14ac:dyDescent="0.25">
      <c r="A298" s="97"/>
      <c r="B298" s="12" t="s">
        <v>19</v>
      </c>
      <c r="C298" s="89"/>
      <c r="D298" s="13">
        <f t="shared" si="14"/>
        <v>3.5</v>
      </c>
      <c r="E298" s="82">
        <v>3.5</v>
      </c>
      <c r="F298" s="82"/>
      <c r="G298" s="18"/>
      <c r="N298" s="40"/>
      <c r="O298" s="34"/>
      <c r="P298" s="35"/>
      <c r="Q298" s="37"/>
      <c r="R298" s="37"/>
      <c r="S298" s="37"/>
      <c r="T298" s="37"/>
      <c r="U298" s="36"/>
      <c r="V298" s="36"/>
    </row>
    <row r="299" spans="1:22" ht="15" customHeight="1" x14ac:dyDescent="0.25">
      <c r="A299" s="97" t="s">
        <v>112</v>
      </c>
      <c r="B299" s="19" t="s">
        <v>123</v>
      </c>
      <c r="C299" s="64"/>
      <c r="D299" s="21">
        <f t="shared" si="14"/>
        <v>116.10000000000001</v>
      </c>
      <c r="E299" s="86">
        <f>SUM(E300:E302)</f>
        <v>116.10000000000001</v>
      </c>
      <c r="F299" s="86">
        <f>SUM(F300:F302)</f>
        <v>88.899999999999991</v>
      </c>
      <c r="G299" s="22">
        <f>SUM(G300:G302)</f>
        <v>0</v>
      </c>
      <c r="N299" s="40"/>
      <c r="O299" s="34"/>
      <c r="P299" s="35"/>
      <c r="Q299" s="37"/>
      <c r="R299" s="37"/>
      <c r="S299" s="37"/>
      <c r="T299" s="37"/>
      <c r="U299" s="36"/>
      <c r="V299" s="36"/>
    </row>
    <row r="300" spans="1:22" ht="12.75" customHeight="1" x14ac:dyDescent="0.25">
      <c r="A300" s="97"/>
      <c r="B300" s="12" t="s">
        <v>152</v>
      </c>
      <c r="C300" s="87" t="s">
        <v>24</v>
      </c>
      <c r="D300" s="13">
        <f t="shared" si="14"/>
        <v>1.3</v>
      </c>
      <c r="E300" s="13">
        <v>1.3</v>
      </c>
      <c r="F300" s="13">
        <v>1.3</v>
      </c>
      <c r="G300" s="21"/>
      <c r="N300" s="40"/>
      <c r="O300" s="34"/>
      <c r="P300" s="35"/>
      <c r="Q300" s="37"/>
      <c r="R300" s="37"/>
      <c r="S300" s="37"/>
      <c r="T300" s="37"/>
      <c r="U300" s="36"/>
      <c r="V300" s="36"/>
    </row>
    <row r="301" spans="1:22" ht="12.75" customHeight="1" x14ac:dyDescent="0.25">
      <c r="A301" s="97"/>
      <c r="B301" s="12" t="s">
        <v>15</v>
      </c>
      <c r="C301" s="88"/>
      <c r="D301" s="13">
        <f t="shared" si="14"/>
        <v>114.4</v>
      </c>
      <c r="E301" s="13">
        <v>114.4</v>
      </c>
      <c r="F301" s="13">
        <v>87.6</v>
      </c>
      <c r="G301" s="13"/>
      <c r="N301" s="40"/>
      <c r="O301" s="34"/>
      <c r="P301" s="35"/>
      <c r="Q301" s="37"/>
      <c r="R301" s="37"/>
      <c r="S301" s="37"/>
      <c r="T301" s="37"/>
      <c r="U301" s="36"/>
      <c r="V301" s="36"/>
    </row>
    <row r="302" spans="1:22" ht="12.75" customHeight="1" x14ac:dyDescent="0.25">
      <c r="A302" s="97"/>
      <c r="B302" s="12" t="s">
        <v>19</v>
      </c>
      <c r="C302" s="89"/>
      <c r="D302" s="13">
        <f t="shared" si="14"/>
        <v>0.4</v>
      </c>
      <c r="E302" s="13">
        <v>0.4</v>
      </c>
      <c r="F302" s="13"/>
      <c r="G302" s="18"/>
      <c r="N302" s="40"/>
      <c r="O302" s="34"/>
      <c r="P302" s="35"/>
      <c r="Q302" s="37"/>
      <c r="R302" s="37"/>
      <c r="S302" s="37"/>
      <c r="T302" s="37"/>
      <c r="U302" s="36"/>
      <c r="V302" s="36"/>
    </row>
    <row r="303" spans="1:22" ht="15" customHeight="1" x14ac:dyDescent="0.25">
      <c r="A303" s="97" t="s">
        <v>114</v>
      </c>
      <c r="B303" s="19" t="s">
        <v>125</v>
      </c>
      <c r="C303" s="64"/>
      <c r="D303" s="21">
        <f t="shared" si="14"/>
        <v>153.9</v>
      </c>
      <c r="E303" s="21">
        <f>SUM(E304:E307)</f>
        <v>153.9</v>
      </c>
      <c r="F303" s="21">
        <f>SUM(F304:F307)</f>
        <v>122.80000000000001</v>
      </c>
      <c r="G303" s="22">
        <f>SUM(G304+G305+G307)</f>
        <v>0</v>
      </c>
      <c r="N303" s="40"/>
      <c r="O303" s="34"/>
      <c r="P303" s="35"/>
      <c r="Q303" s="37"/>
      <c r="R303" s="37"/>
      <c r="S303" s="37"/>
      <c r="T303" s="37"/>
      <c r="U303" s="36"/>
      <c r="V303" s="36"/>
    </row>
    <row r="304" spans="1:22" ht="12.75" customHeight="1" x14ac:dyDescent="0.25">
      <c r="A304" s="97"/>
      <c r="B304" s="12" t="s">
        <v>23</v>
      </c>
      <c r="C304" s="79" t="s">
        <v>22</v>
      </c>
      <c r="D304" s="13">
        <f t="shared" si="14"/>
        <v>0.8</v>
      </c>
      <c r="E304" s="13">
        <v>0.8</v>
      </c>
      <c r="F304" s="13"/>
      <c r="G304" s="13"/>
      <c r="N304" s="40"/>
      <c r="O304" s="34"/>
      <c r="P304" s="35"/>
      <c r="Q304" s="37"/>
      <c r="R304" s="37"/>
      <c r="S304" s="37"/>
      <c r="T304" s="37"/>
      <c r="U304" s="36"/>
      <c r="V304" s="36"/>
    </row>
    <row r="305" spans="1:22" ht="12.75" customHeight="1" x14ac:dyDescent="0.25">
      <c r="A305" s="97"/>
      <c r="B305" s="12" t="s">
        <v>152</v>
      </c>
      <c r="C305" s="87" t="s">
        <v>24</v>
      </c>
      <c r="D305" s="13">
        <f t="shared" si="14"/>
        <v>1.4</v>
      </c>
      <c r="E305" s="13">
        <v>1.4</v>
      </c>
      <c r="F305" s="13">
        <v>1.4</v>
      </c>
      <c r="G305" s="18"/>
      <c r="N305" s="40"/>
      <c r="O305" s="34"/>
      <c r="P305" s="35"/>
      <c r="Q305" s="37"/>
      <c r="R305" s="37"/>
      <c r="S305" s="37"/>
      <c r="T305" s="37"/>
      <c r="U305" s="36"/>
      <c r="V305" s="36"/>
    </row>
    <row r="306" spans="1:22" ht="12.75" customHeight="1" x14ac:dyDescent="0.25">
      <c r="A306" s="97"/>
      <c r="B306" s="12" t="s">
        <v>15</v>
      </c>
      <c r="C306" s="88"/>
      <c r="D306" s="13">
        <f t="shared" si="14"/>
        <v>149.30000000000001</v>
      </c>
      <c r="E306" s="13">
        <v>149.30000000000001</v>
      </c>
      <c r="F306" s="13">
        <v>121.4</v>
      </c>
      <c r="G306" s="18"/>
      <c r="N306" s="40"/>
      <c r="O306" s="34"/>
      <c r="P306" s="35"/>
      <c r="Q306" s="37"/>
      <c r="R306" s="37"/>
      <c r="S306" s="37"/>
      <c r="T306" s="37"/>
      <c r="U306" s="36"/>
      <c r="V306" s="36"/>
    </row>
    <row r="307" spans="1:22" ht="12.75" customHeight="1" x14ac:dyDescent="0.25">
      <c r="A307" s="97"/>
      <c r="B307" s="12" t="s">
        <v>19</v>
      </c>
      <c r="C307" s="89"/>
      <c r="D307" s="13">
        <f t="shared" si="14"/>
        <v>2.4</v>
      </c>
      <c r="E307" s="13">
        <v>2.4</v>
      </c>
      <c r="F307" s="13"/>
      <c r="G307" s="18"/>
      <c r="N307" s="40"/>
      <c r="O307" s="34"/>
      <c r="P307" s="35"/>
      <c r="Q307" s="37"/>
      <c r="R307" s="37"/>
      <c r="S307" s="37"/>
      <c r="T307" s="37"/>
      <c r="U307" s="36"/>
      <c r="V307" s="36"/>
    </row>
    <row r="308" spans="1:22" ht="15" customHeight="1" x14ac:dyDescent="0.25">
      <c r="A308" s="97" t="s">
        <v>116</v>
      </c>
      <c r="B308" s="19" t="s">
        <v>127</v>
      </c>
      <c r="C308" s="64"/>
      <c r="D308" s="21">
        <f t="shared" si="14"/>
        <v>144</v>
      </c>
      <c r="E308" s="21">
        <f>SUM(E309:E312)</f>
        <v>144</v>
      </c>
      <c r="F308" s="21">
        <f>SUM(F309:F312)</f>
        <v>116.80000000000001</v>
      </c>
      <c r="G308" s="22">
        <f>SUM(G310+G309+G312)</f>
        <v>0</v>
      </c>
      <c r="N308" s="40"/>
      <c r="O308" s="34"/>
      <c r="P308" s="35"/>
      <c r="Q308" s="37"/>
      <c r="R308" s="37"/>
      <c r="S308" s="37"/>
      <c r="T308" s="37"/>
      <c r="U308" s="36"/>
      <c r="V308" s="36"/>
    </row>
    <row r="309" spans="1:22" ht="12.75" customHeight="1" x14ac:dyDescent="0.25">
      <c r="A309" s="97"/>
      <c r="B309" s="12" t="s">
        <v>23</v>
      </c>
      <c r="C309" s="79" t="s">
        <v>22</v>
      </c>
      <c r="D309" s="13">
        <f>SUM(G309+E309)</f>
        <v>1.2</v>
      </c>
      <c r="E309" s="13">
        <v>1.2</v>
      </c>
      <c r="F309" s="13"/>
      <c r="G309" s="21"/>
      <c r="N309" s="40"/>
      <c r="O309" s="34"/>
      <c r="P309" s="35"/>
      <c r="Q309" s="37"/>
      <c r="R309" s="37"/>
      <c r="S309" s="37"/>
      <c r="T309" s="37"/>
      <c r="U309" s="36"/>
      <c r="V309" s="36"/>
    </row>
    <row r="310" spans="1:22" ht="12.75" customHeight="1" x14ac:dyDescent="0.25">
      <c r="A310" s="97"/>
      <c r="B310" s="12" t="s">
        <v>152</v>
      </c>
      <c r="C310" s="87" t="s">
        <v>24</v>
      </c>
      <c r="D310" s="13">
        <f t="shared" si="14"/>
        <v>1.4</v>
      </c>
      <c r="E310" s="82">
        <v>1.4</v>
      </c>
      <c r="F310" s="82">
        <v>1.4</v>
      </c>
      <c r="G310" s="13"/>
      <c r="N310" s="40"/>
      <c r="O310" s="34"/>
      <c r="P310" s="35"/>
      <c r="Q310" s="37"/>
      <c r="R310" s="37"/>
      <c r="S310" s="37"/>
      <c r="T310" s="37"/>
      <c r="U310" s="36"/>
      <c r="V310" s="36"/>
    </row>
    <row r="311" spans="1:22" ht="12.75" customHeight="1" x14ac:dyDescent="0.25">
      <c r="A311" s="97"/>
      <c r="B311" s="12" t="s">
        <v>15</v>
      </c>
      <c r="C311" s="88"/>
      <c r="D311" s="13">
        <f t="shared" si="14"/>
        <v>140.30000000000001</v>
      </c>
      <c r="E311" s="82">
        <f>137.5+2.8</f>
        <v>140.30000000000001</v>
      </c>
      <c r="F311" s="82">
        <v>115.4</v>
      </c>
      <c r="G311" s="13"/>
      <c r="N311" s="40"/>
      <c r="O311" s="34"/>
      <c r="P311" s="35"/>
      <c r="Q311" s="37"/>
      <c r="R311" s="37"/>
      <c r="S311" s="37"/>
      <c r="T311" s="37"/>
      <c r="U311" s="36"/>
      <c r="V311" s="36"/>
    </row>
    <row r="312" spans="1:22" ht="12.75" customHeight="1" x14ac:dyDescent="0.25">
      <c r="A312" s="97"/>
      <c r="B312" s="12" t="s">
        <v>19</v>
      </c>
      <c r="C312" s="89"/>
      <c r="D312" s="13">
        <f t="shared" si="14"/>
        <v>1.1000000000000001</v>
      </c>
      <c r="E312" s="82">
        <v>1.1000000000000001</v>
      </c>
      <c r="F312" s="82"/>
      <c r="G312" s="18"/>
      <c r="N312" s="40"/>
      <c r="O312" s="34"/>
      <c r="P312" s="35"/>
      <c r="Q312" s="37"/>
      <c r="R312" s="37"/>
      <c r="S312" s="37"/>
      <c r="T312" s="37"/>
      <c r="U312" s="36"/>
      <c r="V312" s="36"/>
    </row>
    <row r="313" spans="1:22" ht="15" customHeight="1" x14ac:dyDescent="0.25">
      <c r="A313" s="97" t="s">
        <v>118</v>
      </c>
      <c r="B313" s="19" t="s">
        <v>128</v>
      </c>
      <c r="C313" s="20"/>
      <c r="D313" s="21">
        <f t="shared" ref="D313" si="15">SUM(G313+E313)</f>
        <v>159.29999999999998</v>
      </c>
      <c r="E313" s="86">
        <f>SUM(E314:E317)</f>
        <v>154.79999999999998</v>
      </c>
      <c r="F313" s="86">
        <f>SUM(F314:F317)</f>
        <v>98.4</v>
      </c>
      <c r="G313" s="21">
        <f>SUM(G314:G317)</f>
        <v>4.5</v>
      </c>
      <c r="N313" s="40"/>
      <c r="O313" s="34"/>
      <c r="P313" s="35"/>
      <c r="Q313" s="37"/>
      <c r="R313" s="37"/>
      <c r="S313" s="37"/>
      <c r="T313" s="37"/>
      <c r="U313" s="36"/>
      <c r="V313" s="36"/>
    </row>
    <row r="314" spans="1:22" ht="12.75" customHeight="1" x14ac:dyDescent="0.25">
      <c r="A314" s="97"/>
      <c r="B314" s="12" t="s">
        <v>23</v>
      </c>
      <c r="C314" s="79" t="s">
        <v>22</v>
      </c>
      <c r="D314" s="13">
        <f t="shared" si="14"/>
        <v>0.5</v>
      </c>
      <c r="E314" s="82">
        <v>0.5</v>
      </c>
      <c r="F314" s="82"/>
      <c r="G314" s="13"/>
      <c r="N314" s="40"/>
      <c r="O314" s="34"/>
      <c r="P314" s="35"/>
      <c r="Q314" s="37"/>
      <c r="R314" s="37"/>
      <c r="S314" s="37"/>
      <c r="T314" s="37"/>
      <c r="U314" s="36"/>
      <c r="V314" s="36"/>
    </row>
    <row r="315" spans="1:22" ht="12.75" customHeight="1" x14ac:dyDescent="0.25">
      <c r="A315" s="97"/>
      <c r="B315" s="12" t="s">
        <v>152</v>
      </c>
      <c r="C315" s="87" t="s">
        <v>24</v>
      </c>
      <c r="D315" s="13">
        <f t="shared" si="14"/>
        <v>1.2</v>
      </c>
      <c r="E315" s="82">
        <v>1.2</v>
      </c>
      <c r="F315" s="82">
        <v>1.2</v>
      </c>
      <c r="G315" s="13"/>
      <c r="N315" s="40"/>
      <c r="O315" s="34"/>
      <c r="P315" s="35"/>
      <c r="Q315" s="37"/>
      <c r="R315" s="37"/>
      <c r="S315" s="37"/>
      <c r="T315" s="37"/>
      <c r="U315" s="36"/>
      <c r="V315" s="36"/>
    </row>
    <row r="316" spans="1:22" ht="12.75" customHeight="1" x14ac:dyDescent="0.25">
      <c r="A316" s="97"/>
      <c r="B316" s="12" t="s">
        <v>15</v>
      </c>
      <c r="C316" s="88"/>
      <c r="D316" s="13">
        <f t="shared" si="14"/>
        <v>137</v>
      </c>
      <c r="E316" s="82">
        <f>127.3+9.7</f>
        <v>137</v>
      </c>
      <c r="F316" s="82">
        <v>97.2</v>
      </c>
      <c r="G316" s="13"/>
      <c r="N316" s="40"/>
      <c r="O316" s="34"/>
      <c r="P316" s="35"/>
      <c r="Q316" s="37"/>
      <c r="R316" s="37"/>
      <c r="S316" s="37"/>
      <c r="T316" s="37"/>
      <c r="U316" s="36"/>
      <c r="V316" s="36"/>
    </row>
    <row r="317" spans="1:22" ht="12.75" customHeight="1" x14ac:dyDescent="0.25">
      <c r="A317" s="97"/>
      <c r="B317" s="12" t="s">
        <v>19</v>
      </c>
      <c r="C317" s="89"/>
      <c r="D317" s="13">
        <f t="shared" si="14"/>
        <v>20.6</v>
      </c>
      <c r="E317" s="13">
        <v>16.100000000000001</v>
      </c>
      <c r="F317" s="13"/>
      <c r="G317" s="13">
        <v>4.5</v>
      </c>
      <c r="S317" s="37"/>
      <c r="T317" s="37"/>
      <c r="U317" s="36"/>
      <c r="V317" s="36"/>
    </row>
    <row r="318" spans="1:22" ht="15" customHeight="1" x14ac:dyDescent="0.25">
      <c r="A318" s="97" t="s">
        <v>120</v>
      </c>
      <c r="B318" s="19" t="s">
        <v>129</v>
      </c>
      <c r="C318" s="64"/>
      <c r="D318" s="21">
        <f t="shared" si="14"/>
        <v>142.80000000000001</v>
      </c>
      <c r="E318" s="21">
        <f>SUM(E319:E322)</f>
        <v>142.80000000000001</v>
      </c>
      <c r="F318" s="21">
        <f>SUM(F319:F322)</f>
        <v>115.6</v>
      </c>
      <c r="G318" s="22">
        <f>SUM(G319+G320+G322)</f>
        <v>0</v>
      </c>
      <c r="S318" s="37"/>
      <c r="T318" s="37"/>
      <c r="U318" s="36"/>
      <c r="V318" s="36"/>
    </row>
    <row r="319" spans="1:22" ht="12.75" customHeight="1" x14ac:dyDescent="0.25">
      <c r="A319" s="97"/>
      <c r="B319" s="12" t="s">
        <v>23</v>
      </c>
      <c r="C319" s="79" t="s">
        <v>22</v>
      </c>
      <c r="D319" s="13">
        <f t="shared" si="14"/>
        <v>0.3</v>
      </c>
      <c r="E319" s="13">
        <v>0.3</v>
      </c>
      <c r="F319" s="13"/>
      <c r="G319" s="13"/>
      <c r="S319" s="37"/>
      <c r="T319" s="37"/>
      <c r="U319" s="36"/>
      <c r="V319" s="36"/>
    </row>
    <row r="320" spans="1:22" ht="12.75" customHeight="1" x14ac:dyDescent="0.25">
      <c r="A320" s="97"/>
      <c r="B320" s="12" t="s">
        <v>152</v>
      </c>
      <c r="C320" s="87" t="s">
        <v>24</v>
      </c>
      <c r="D320" s="13">
        <f t="shared" si="14"/>
        <v>1.5</v>
      </c>
      <c r="E320" s="13">
        <v>1.5</v>
      </c>
      <c r="F320" s="13">
        <v>1.5</v>
      </c>
      <c r="G320" s="18"/>
      <c r="S320" s="37"/>
      <c r="T320" s="37"/>
      <c r="U320" s="36"/>
      <c r="V320" s="36"/>
    </row>
    <row r="321" spans="1:22" ht="12.75" customHeight="1" x14ac:dyDescent="0.25">
      <c r="A321" s="97"/>
      <c r="B321" s="12" t="s">
        <v>15</v>
      </c>
      <c r="C321" s="88"/>
      <c r="D321" s="13">
        <f t="shared" si="14"/>
        <v>139.69999999999999</v>
      </c>
      <c r="E321" s="13">
        <v>139.69999999999999</v>
      </c>
      <c r="F321" s="13">
        <v>114.1</v>
      </c>
      <c r="G321" s="18"/>
      <c r="S321" s="37"/>
      <c r="T321" s="37"/>
      <c r="U321" s="36"/>
      <c r="V321" s="36"/>
    </row>
    <row r="322" spans="1:22" ht="12.75" customHeight="1" x14ac:dyDescent="0.25">
      <c r="A322" s="97"/>
      <c r="B322" s="12" t="s">
        <v>19</v>
      </c>
      <c r="C322" s="89"/>
      <c r="D322" s="13">
        <f t="shared" si="14"/>
        <v>1.3</v>
      </c>
      <c r="E322" s="13">
        <v>1.3</v>
      </c>
      <c r="F322" s="13"/>
      <c r="G322" s="18"/>
      <c r="S322" s="37"/>
      <c r="T322" s="37"/>
      <c r="U322" s="36"/>
      <c r="V322" s="36"/>
    </row>
    <row r="323" spans="1:22" ht="15" customHeight="1" x14ac:dyDescent="0.25">
      <c r="A323" s="97" t="s">
        <v>122</v>
      </c>
      <c r="B323" s="19" t="s">
        <v>130</v>
      </c>
      <c r="C323" s="64"/>
      <c r="D323" s="21">
        <f t="shared" si="14"/>
        <v>108.8</v>
      </c>
      <c r="E323" s="21">
        <f>SUM(E324:E327)</f>
        <v>108.8</v>
      </c>
      <c r="F323" s="21">
        <f>SUM(F324:F327)</f>
        <v>90.4</v>
      </c>
      <c r="G323" s="22">
        <f>SUM(G324:G327)</f>
        <v>0</v>
      </c>
      <c r="S323" s="37"/>
      <c r="T323" s="37"/>
      <c r="U323" s="36"/>
      <c r="V323" s="36"/>
    </row>
    <row r="324" spans="1:22" ht="12.75" customHeight="1" x14ac:dyDescent="0.25">
      <c r="A324" s="97"/>
      <c r="B324" s="12" t="s">
        <v>23</v>
      </c>
      <c r="C324" s="79" t="s">
        <v>22</v>
      </c>
      <c r="D324" s="13">
        <f t="shared" si="14"/>
        <v>0.6</v>
      </c>
      <c r="E324" s="13">
        <v>0.6</v>
      </c>
      <c r="F324" s="13"/>
      <c r="G324" s="13"/>
      <c r="S324" s="37"/>
      <c r="T324" s="37"/>
      <c r="U324" s="36"/>
      <c r="V324" s="36"/>
    </row>
    <row r="325" spans="1:22" ht="12.75" customHeight="1" x14ac:dyDescent="0.25">
      <c r="A325" s="97"/>
      <c r="B325" s="12" t="s">
        <v>152</v>
      </c>
      <c r="C325" s="87" t="s">
        <v>24</v>
      </c>
      <c r="D325" s="13">
        <f t="shared" si="14"/>
        <v>1.4</v>
      </c>
      <c r="E325" s="13">
        <v>1.4</v>
      </c>
      <c r="F325" s="13">
        <v>1.4</v>
      </c>
      <c r="G325" s="13"/>
      <c r="S325" s="37"/>
      <c r="T325" s="37"/>
      <c r="U325" s="36"/>
      <c r="V325" s="36"/>
    </row>
    <row r="326" spans="1:22" ht="12.75" customHeight="1" x14ac:dyDescent="0.25">
      <c r="A326" s="97"/>
      <c r="B326" s="12" t="s">
        <v>15</v>
      </c>
      <c r="C326" s="88"/>
      <c r="D326" s="13">
        <f t="shared" si="14"/>
        <v>105.5</v>
      </c>
      <c r="E326" s="13">
        <v>105.5</v>
      </c>
      <c r="F326" s="13">
        <v>89</v>
      </c>
      <c r="G326" s="13"/>
      <c r="S326" s="37"/>
      <c r="T326" s="37"/>
      <c r="U326" s="36"/>
      <c r="V326" s="36"/>
    </row>
    <row r="327" spans="1:22" ht="12.75" customHeight="1" x14ac:dyDescent="0.25">
      <c r="A327" s="97"/>
      <c r="B327" s="12" t="s">
        <v>19</v>
      </c>
      <c r="C327" s="89"/>
      <c r="D327" s="13">
        <f t="shared" si="14"/>
        <v>1.3</v>
      </c>
      <c r="E327" s="13">
        <v>1.3</v>
      </c>
      <c r="F327" s="13"/>
      <c r="G327" s="18"/>
      <c r="S327" s="37"/>
      <c r="T327" s="37"/>
      <c r="U327" s="36"/>
      <c r="V327" s="36"/>
    </row>
    <row r="328" spans="1:22" ht="15" customHeight="1" x14ac:dyDescent="0.25">
      <c r="A328" s="97" t="s">
        <v>124</v>
      </c>
      <c r="B328" s="19" t="s">
        <v>131</v>
      </c>
      <c r="C328" s="64"/>
      <c r="D328" s="21">
        <f t="shared" si="14"/>
        <v>1891</v>
      </c>
      <c r="E328" s="21">
        <f>SUM(E329:E334)</f>
        <v>1886.7</v>
      </c>
      <c r="F328" s="21">
        <f>SUM(F329:F334)</f>
        <v>1495.6000000000001</v>
      </c>
      <c r="G328" s="21">
        <f>SUM(G329:G334)</f>
        <v>4.3</v>
      </c>
      <c r="S328" s="37"/>
      <c r="T328" s="37"/>
      <c r="U328" s="36"/>
      <c r="V328" s="36"/>
    </row>
    <row r="329" spans="1:22" ht="12.75" customHeight="1" x14ac:dyDescent="0.25">
      <c r="A329" s="97"/>
      <c r="B329" s="17" t="s">
        <v>20</v>
      </c>
      <c r="C329" s="66" t="s">
        <v>16</v>
      </c>
      <c r="D329" s="13">
        <f t="shared" si="14"/>
        <v>164.7</v>
      </c>
      <c r="E329" s="13">
        <v>164.7</v>
      </c>
      <c r="F329" s="13">
        <v>161.19999999999999</v>
      </c>
      <c r="G329" s="13"/>
      <c r="S329" s="37"/>
      <c r="T329" s="37"/>
      <c r="U329" s="36"/>
      <c r="V329" s="36"/>
    </row>
    <row r="330" spans="1:22" ht="12.75" customHeight="1" x14ac:dyDescent="0.25">
      <c r="A330" s="97"/>
      <c r="B330" s="12" t="s">
        <v>21</v>
      </c>
      <c r="C330" s="87" t="s">
        <v>26</v>
      </c>
      <c r="D330" s="82">
        <f t="shared" si="14"/>
        <v>180.90000000000003</v>
      </c>
      <c r="E330" s="82">
        <f>176.3+0.3</f>
        <v>176.60000000000002</v>
      </c>
      <c r="F330" s="82">
        <v>159.30000000000001</v>
      </c>
      <c r="G330" s="13">
        <v>4.3</v>
      </c>
      <c r="S330" s="37"/>
      <c r="T330" s="37"/>
      <c r="U330" s="36"/>
      <c r="V330" s="36"/>
    </row>
    <row r="331" spans="1:22" ht="12.75" customHeight="1" x14ac:dyDescent="0.25">
      <c r="A331" s="97"/>
      <c r="B331" s="12" t="s">
        <v>148</v>
      </c>
      <c r="C331" s="88"/>
      <c r="D331" s="82">
        <f t="shared" si="14"/>
        <v>6.1</v>
      </c>
      <c r="E331" s="82">
        <v>6.1</v>
      </c>
      <c r="F331" s="82">
        <v>6.1</v>
      </c>
      <c r="G331" s="13"/>
      <c r="H331" s="16"/>
      <c r="S331" s="37"/>
      <c r="T331" s="37"/>
      <c r="U331" s="36"/>
      <c r="V331" s="36"/>
    </row>
    <row r="332" spans="1:22" ht="12.75" customHeight="1" x14ac:dyDescent="0.25">
      <c r="A332" s="97"/>
      <c r="B332" s="17" t="s">
        <v>20</v>
      </c>
      <c r="C332" s="88"/>
      <c r="D332" s="82">
        <f t="shared" si="14"/>
        <v>146.69999999999999</v>
      </c>
      <c r="E332" s="82">
        <v>146.69999999999999</v>
      </c>
      <c r="F332" s="82">
        <v>140.4</v>
      </c>
      <c r="G332" s="13"/>
      <c r="H332" s="16"/>
      <c r="S332" s="37"/>
      <c r="T332" s="37"/>
      <c r="U332" s="36"/>
      <c r="V332" s="36"/>
    </row>
    <row r="333" spans="1:22" ht="12.75" customHeight="1" x14ac:dyDescent="0.25">
      <c r="A333" s="97"/>
      <c r="B333" s="12" t="s">
        <v>27</v>
      </c>
      <c r="C333" s="88"/>
      <c r="D333" s="82">
        <f t="shared" si="14"/>
        <v>1168.9000000000001</v>
      </c>
      <c r="E333" s="82">
        <v>1168.9000000000001</v>
      </c>
      <c r="F333" s="82">
        <v>989.4</v>
      </c>
      <c r="G333" s="13"/>
      <c r="H333" s="16"/>
      <c r="S333" s="37"/>
      <c r="T333" s="37"/>
      <c r="U333" s="36"/>
      <c r="V333" s="36"/>
    </row>
    <row r="334" spans="1:22" ht="12.75" customHeight="1" x14ac:dyDescent="0.25">
      <c r="A334" s="97"/>
      <c r="B334" s="12" t="s">
        <v>19</v>
      </c>
      <c r="C334" s="89"/>
      <c r="D334" s="82">
        <f t="shared" si="14"/>
        <v>223.7</v>
      </c>
      <c r="E334" s="82">
        <f>223.1+0.6</f>
        <v>223.7</v>
      </c>
      <c r="F334" s="82">
        <v>39.200000000000003</v>
      </c>
      <c r="G334" s="18"/>
      <c r="S334" s="37"/>
      <c r="T334" s="37"/>
      <c r="U334" s="36"/>
      <c r="V334" s="36"/>
    </row>
    <row r="335" spans="1:22" ht="15" customHeight="1" x14ac:dyDescent="0.25">
      <c r="A335" s="96" t="s">
        <v>126</v>
      </c>
      <c r="B335" s="19" t="s">
        <v>132</v>
      </c>
      <c r="C335" s="64"/>
      <c r="D335" s="86">
        <f t="shared" si="14"/>
        <v>387.5</v>
      </c>
      <c r="E335" s="86">
        <f>SUM(E336:E340)</f>
        <v>387.5</v>
      </c>
      <c r="F335" s="86">
        <f>SUM(F336:F340)</f>
        <v>305.3</v>
      </c>
      <c r="G335" s="22">
        <f>SUM(G336:G340)</f>
        <v>0</v>
      </c>
      <c r="S335" s="37"/>
      <c r="T335" s="37"/>
      <c r="U335" s="36"/>
      <c r="V335" s="36"/>
    </row>
    <row r="336" spans="1:22" ht="12.75" customHeight="1" x14ac:dyDescent="0.25">
      <c r="A336" s="96"/>
      <c r="B336" s="12" t="s">
        <v>21</v>
      </c>
      <c r="C336" s="87" t="s">
        <v>28</v>
      </c>
      <c r="D336" s="13">
        <f t="shared" si="14"/>
        <v>0.5</v>
      </c>
      <c r="E336" s="13">
        <v>0.5</v>
      </c>
      <c r="F336" s="13"/>
      <c r="G336" s="13"/>
      <c r="S336" s="37"/>
      <c r="T336" s="37"/>
      <c r="U336" s="36"/>
      <c r="V336" s="36"/>
    </row>
    <row r="337" spans="1:22" ht="12.75" customHeight="1" x14ac:dyDescent="0.25">
      <c r="A337" s="96"/>
      <c r="B337" s="43" t="s">
        <v>20</v>
      </c>
      <c r="C337" s="88"/>
      <c r="D337" s="42">
        <f t="shared" si="14"/>
        <v>380.9</v>
      </c>
      <c r="E337" s="42">
        <v>380.9</v>
      </c>
      <c r="F337" s="42">
        <v>303.2</v>
      </c>
      <c r="G337" s="42"/>
      <c r="S337" s="37"/>
      <c r="T337" s="37"/>
      <c r="U337" s="36"/>
      <c r="V337" s="36"/>
    </row>
    <row r="338" spans="1:22" ht="12.75" customHeight="1" x14ac:dyDescent="0.25">
      <c r="A338" s="96"/>
      <c r="B338" s="43" t="s">
        <v>150</v>
      </c>
      <c r="C338" s="88"/>
      <c r="D338" s="42">
        <f t="shared" si="14"/>
        <v>2.1</v>
      </c>
      <c r="E338" s="42">
        <v>2.1</v>
      </c>
      <c r="F338" s="42">
        <v>2.1</v>
      </c>
      <c r="G338" s="42"/>
      <c r="S338" s="37"/>
      <c r="T338" s="37"/>
      <c r="U338" s="36"/>
      <c r="V338" s="36"/>
    </row>
    <row r="339" spans="1:22" ht="12.75" customHeight="1" x14ac:dyDescent="0.25">
      <c r="A339" s="96"/>
      <c r="B339" s="12" t="s">
        <v>149</v>
      </c>
      <c r="C339" s="88"/>
      <c r="D339" s="42">
        <f t="shared" si="14"/>
        <v>0.1</v>
      </c>
      <c r="E339" s="42">
        <v>0.1</v>
      </c>
      <c r="F339" s="42"/>
      <c r="G339" s="42"/>
      <c r="S339" s="37"/>
      <c r="T339" s="37"/>
      <c r="U339" s="36"/>
      <c r="V339" s="36"/>
    </row>
    <row r="340" spans="1:22" ht="12.75" customHeight="1" x14ac:dyDescent="0.25">
      <c r="A340" s="96"/>
      <c r="B340" s="12" t="s">
        <v>15</v>
      </c>
      <c r="C340" s="88"/>
      <c r="D340" s="42">
        <f t="shared" si="14"/>
        <v>3.9</v>
      </c>
      <c r="E340" s="42">
        <v>3.9</v>
      </c>
      <c r="F340" s="42"/>
      <c r="G340" s="42"/>
      <c r="S340" s="37"/>
      <c r="T340" s="37"/>
      <c r="U340" s="36"/>
      <c r="V340" s="36"/>
    </row>
    <row r="341" spans="1:22" ht="18" customHeight="1" x14ac:dyDescent="0.25">
      <c r="A341" s="103" t="s">
        <v>133</v>
      </c>
      <c r="B341" s="103"/>
      <c r="C341" s="44"/>
      <c r="D341" s="45">
        <f t="shared" ref="D341:D348" si="16">SUM(G341+E341)</f>
        <v>42312.5</v>
      </c>
      <c r="E341" s="45">
        <f>SUM(E393+E389+E382+E375+E368+E361+E350+E342)</f>
        <v>35533.700000000004</v>
      </c>
      <c r="F341" s="45">
        <f>SUM(F393+F389+F382+F375+F368+F361+F350+F342)</f>
        <v>22851.300000000003</v>
      </c>
      <c r="G341" s="45">
        <f>SUM(G393+G389+G382+G375+G368+G361+G350+G342)</f>
        <v>6778.7999999999993</v>
      </c>
    </row>
    <row r="342" spans="1:22" ht="15" customHeight="1" x14ac:dyDescent="0.25">
      <c r="A342" s="102" t="s">
        <v>134</v>
      </c>
      <c r="B342" s="102"/>
      <c r="C342" s="46" t="s">
        <v>16</v>
      </c>
      <c r="D342" s="47">
        <f t="shared" si="16"/>
        <v>8845.6</v>
      </c>
      <c r="E342" s="47">
        <f>SUM(E343:E349)</f>
        <v>7430.2000000000007</v>
      </c>
      <c r="F342" s="47">
        <f>SUM(F343:F349)</f>
        <v>5185.6000000000004</v>
      </c>
      <c r="G342" s="47">
        <f>SUM(G343:G349)</f>
        <v>1415.4</v>
      </c>
      <c r="K342" s="78"/>
      <c r="L342" s="78"/>
      <c r="M342" s="78"/>
      <c r="N342" s="78"/>
      <c r="O342" s="48"/>
    </row>
    <row r="343" spans="1:22" ht="12.75" customHeight="1" x14ac:dyDescent="0.25">
      <c r="A343" s="49"/>
      <c r="B343" s="50" t="s">
        <v>21</v>
      </c>
      <c r="C343" s="46"/>
      <c r="D343" s="13">
        <f t="shared" si="16"/>
        <v>73.400000000000006</v>
      </c>
      <c r="E343" s="51">
        <f>SUM(E16)</f>
        <v>46.3</v>
      </c>
      <c r="F343" s="51"/>
      <c r="G343" s="51">
        <f>SUM(G16)</f>
        <v>27.1</v>
      </c>
      <c r="K343" s="78"/>
      <c r="L343" s="78"/>
      <c r="M343" s="78"/>
      <c r="N343" s="78"/>
      <c r="O343" s="48"/>
    </row>
    <row r="344" spans="1:22" ht="12.75" customHeight="1" x14ac:dyDescent="0.25">
      <c r="A344" s="49"/>
      <c r="B344" s="17" t="s">
        <v>20</v>
      </c>
      <c r="C344" s="46"/>
      <c r="D344" s="13">
        <f t="shared" si="16"/>
        <v>2994.0000000000005</v>
      </c>
      <c r="E344" s="51">
        <f>SUM(E17+E117+E120+E127+E133+E141+E149+E157+E165+E172+E179+E185+E192+E199+E205+E217+E224+E230+E236+E242+E247+E329+E211)</f>
        <v>2994.0000000000005</v>
      </c>
      <c r="F344" s="51">
        <f>SUM(F17+F117+F120+F127+F133+F141+F149+F157+F165+F172+F179+F185+F192+F199+F205+F217+F224+F230+F236+F242+F247+F329+F211)</f>
        <v>1820.8</v>
      </c>
      <c r="G344" s="51"/>
      <c r="K344" s="78"/>
      <c r="L344" s="78"/>
      <c r="M344" s="78"/>
      <c r="N344" s="78"/>
      <c r="O344" s="48"/>
    </row>
    <row r="345" spans="1:22" ht="12.75" customHeight="1" x14ac:dyDescent="0.25">
      <c r="A345" s="49"/>
      <c r="B345" s="12" t="s">
        <v>150</v>
      </c>
      <c r="C345" s="46"/>
      <c r="D345" s="13">
        <f t="shared" si="16"/>
        <v>42.7</v>
      </c>
      <c r="E345" s="51">
        <f>SUM(E18)</f>
        <v>42.7</v>
      </c>
      <c r="F345" s="51"/>
      <c r="G345" s="51"/>
      <c r="K345" s="78"/>
      <c r="L345" s="78"/>
      <c r="M345" s="78"/>
      <c r="N345" s="78"/>
      <c r="O345" s="48"/>
    </row>
    <row r="346" spans="1:22" ht="12.75" customHeight="1" x14ac:dyDescent="0.25">
      <c r="A346" s="49"/>
      <c r="B346" s="12" t="s">
        <v>155</v>
      </c>
      <c r="C346" s="46"/>
      <c r="D346" s="13">
        <f t="shared" si="16"/>
        <v>923.9</v>
      </c>
      <c r="E346" s="51"/>
      <c r="F346" s="51"/>
      <c r="G346" s="51">
        <f t="shared" ref="G346" si="17">SUM(G19)</f>
        <v>923.9</v>
      </c>
      <c r="K346" s="78"/>
      <c r="L346" s="78"/>
      <c r="M346" s="78"/>
      <c r="N346" s="78"/>
      <c r="O346" s="48"/>
    </row>
    <row r="347" spans="1:22" ht="12.75" customHeight="1" x14ac:dyDescent="0.25">
      <c r="A347" s="49"/>
      <c r="B347" s="53" t="s">
        <v>145</v>
      </c>
      <c r="C347" s="46"/>
      <c r="D347" s="13">
        <f t="shared" si="16"/>
        <v>112.2</v>
      </c>
      <c r="E347" s="51"/>
      <c r="F347" s="51"/>
      <c r="G347" s="51">
        <f>SUM(G20)</f>
        <v>112.2</v>
      </c>
      <c r="K347" s="78"/>
      <c r="L347" s="78"/>
      <c r="M347" s="78"/>
      <c r="N347" s="78"/>
      <c r="O347" s="48"/>
    </row>
    <row r="348" spans="1:22" ht="12.95" customHeight="1" x14ac:dyDescent="0.25">
      <c r="A348" s="52"/>
      <c r="B348" s="53" t="s">
        <v>15</v>
      </c>
      <c r="C348" s="54"/>
      <c r="D348" s="13">
        <f t="shared" si="16"/>
        <v>4666.9000000000005</v>
      </c>
      <c r="E348" s="13">
        <f>SUM(E14+E21+E57+E62+E67+E72+E77+E82+E87+E92+E97+E102+E107+E112+E118)</f>
        <v>4314.7000000000007</v>
      </c>
      <c r="F348" s="13">
        <f>SUM(F14+F21+F57+F62+F67+F72+F77+F82+F87+F92+F97+F102+F107+F112+F118)</f>
        <v>3364.8</v>
      </c>
      <c r="G348" s="13">
        <f>SUM(G14+G21+G57+G62+G67+G72+G77+G82+G87+G92+G97+G102+G107+G112+G118)</f>
        <v>352.2</v>
      </c>
      <c r="K348" s="78"/>
      <c r="L348" s="78"/>
      <c r="M348" s="78"/>
      <c r="N348" s="78"/>
    </row>
    <row r="349" spans="1:22" ht="12.95" customHeight="1" x14ac:dyDescent="0.25">
      <c r="A349" s="52"/>
      <c r="B349" s="12" t="s">
        <v>19</v>
      </c>
      <c r="C349" s="54"/>
      <c r="D349" s="13">
        <f t="shared" ref="D349:D374" si="18">SUM(G349+E349)</f>
        <v>32.5</v>
      </c>
      <c r="E349" s="13">
        <f>SUM(E22)</f>
        <v>32.5</v>
      </c>
      <c r="F349" s="13"/>
      <c r="G349" s="13"/>
      <c r="K349" s="78"/>
      <c r="L349" s="78"/>
      <c r="M349" s="78"/>
      <c r="N349" s="78"/>
    </row>
    <row r="350" spans="1:22" ht="15" customHeight="1" x14ac:dyDescent="0.25">
      <c r="A350" s="100" t="s">
        <v>135</v>
      </c>
      <c r="B350" s="100"/>
      <c r="C350" s="46" t="s">
        <v>22</v>
      </c>
      <c r="D350" s="47">
        <f>SUM(G350+E350)</f>
        <v>15937.000000000004</v>
      </c>
      <c r="E350" s="47">
        <f>SUM(E351:E360)</f>
        <v>15858.900000000003</v>
      </c>
      <c r="F350" s="47">
        <f>SUM(F351:F360)</f>
        <v>13173.5</v>
      </c>
      <c r="G350" s="47">
        <f>SUM(G351:G360)</f>
        <v>78.099999999999994</v>
      </c>
      <c r="K350" s="78"/>
      <c r="L350" s="78"/>
      <c r="M350" s="78"/>
      <c r="N350" s="78"/>
    </row>
    <row r="351" spans="1:22" ht="12.95" customHeight="1" x14ac:dyDescent="0.25">
      <c r="A351" s="52"/>
      <c r="B351" s="12" t="s">
        <v>21</v>
      </c>
      <c r="C351" s="54"/>
      <c r="D351" s="13">
        <f t="shared" si="18"/>
        <v>44.4</v>
      </c>
      <c r="E351" s="13">
        <f>SUM(E23)</f>
        <v>7.4</v>
      </c>
      <c r="F351" s="13">
        <f>SUM(F23)</f>
        <v>4.0999999999999996</v>
      </c>
      <c r="G351" s="13">
        <f>SUM(G23)</f>
        <v>37</v>
      </c>
      <c r="K351" s="78"/>
      <c r="L351" s="78"/>
      <c r="M351" s="78"/>
      <c r="N351" s="78"/>
    </row>
    <row r="352" spans="1:22" ht="12.95" customHeight="1" x14ac:dyDescent="0.25">
      <c r="A352" s="52"/>
      <c r="B352" s="12" t="s">
        <v>146</v>
      </c>
      <c r="C352" s="54"/>
      <c r="D352" s="13">
        <f t="shared" si="18"/>
        <v>10.7</v>
      </c>
      <c r="E352" s="13">
        <f>SUM(E24+E259+E264+E281+E290+E295+E304+E309+E314+E319+E324)</f>
        <v>10.7</v>
      </c>
      <c r="F352" s="13">
        <f>SUM(F24+F259+F264+F281+F290+F295+F304+F309+F314+F319+F324)</f>
        <v>0.1</v>
      </c>
      <c r="G352" s="13"/>
      <c r="K352" s="78"/>
      <c r="L352" s="78"/>
      <c r="M352" s="78"/>
      <c r="N352" s="78"/>
    </row>
    <row r="353" spans="1:14" ht="12.95" customHeight="1" x14ac:dyDescent="0.25">
      <c r="A353" s="52"/>
      <c r="B353" s="12" t="s">
        <v>148</v>
      </c>
      <c r="C353" s="54"/>
      <c r="D353" s="13">
        <f t="shared" si="18"/>
        <v>146.30000000000001</v>
      </c>
      <c r="E353" s="13">
        <f>SUM(E25)</f>
        <v>146.30000000000001</v>
      </c>
      <c r="F353" s="13">
        <f>SUM(F25)</f>
        <v>4.4000000000000004</v>
      </c>
      <c r="G353" s="13"/>
      <c r="K353" s="78"/>
      <c r="L353" s="78"/>
      <c r="M353" s="78"/>
      <c r="N353" s="78"/>
    </row>
    <row r="354" spans="1:14" ht="12.95" customHeight="1" x14ac:dyDescent="0.25">
      <c r="A354" s="52"/>
      <c r="B354" s="12" t="s">
        <v>152</v>
      </c>
      <c r="C354" s="54"/>
      <c r="D354" s="13">
        <f t="shared" si="18"/>
        <v>63.100000000000009</v>
      </c>
      <c r="E354" s="13">
        <f>SUM(E135+E174+E159+E219+E237+E143+E187+E194+E225+E231)</f>
        <v>63.100000000000009</v>
      </c>
      <c r="F354" s="13">
        <f>SUM(F135+F174+F159+F219+F237+F143+F187+F194+F225+F231)</f>
        <v>62.2</v>
      </c>
      <c r="G354" s="13"/>
      <c r="K354" s="78"/>
      <c r="L354" s="78"/>
      <c r="M354" s="78"/>
      <c r="N354" s="78"/>
    </row>
    <row r="355" spans="1:14" ht="12.95" customHeight="1" x14ac:dyDescent="0.25">
      <c r="A355" s="52"/>
      <c r="B355" s="12" t="s">
        <v>143</v>
      </c>
      <c r="C355" s="54"/>
      <c r="D355" s="13">
        <f t="shared" si="18"/>
        <v>8018.2</v>
      </c>
      <c r="E355" s="13">
        <f>SUM(E26+E122+E129+E136+E144+E152+E160+E167+E175+E181+E188+E195+E201+E207+E213+E220+E226+E232+E238+E243+E248+E256+E260)</f>
        <v>8018.2</v>
      </c>
      <c r="F355" s="13">
        <f>SUM(F26+F122+F129+F136+F144+F152+F160+F167+F175+F181+F188+F195+F201+F207+F213+F220+F226+F232+F238+F243+F248+F256+F260)</f>
        <v>7627.5</v>
      </c>
      <c r="G355" s="13"/>
      <c r="K355" s="78"/>
      <c r="L355" s="78"/>
      <c r="M355" s="78"/>
      <c r="N355" s="78"/>
    </row>
    <row r="356" spans="1:14" ht="12.95" customHeight="1" x14ac:dyDescent="0.25">
      <c r="A356" s="52"/>
      <c r="B356" s="12" t="s">
        <v>150</v>
      </c>
      <c r="C356" s="54"/>
      <c r="D356" s="13">
        <f t="shared" si="18"/>
        <v>11.2</v>
      </c>
      <c r="E356" s="13">
        <f>SUM(E123+E137+E145+E153+E161+E168)</f>
        <v>11.2</v>
      </c>
      <c r="F356" s="13">
        <f>SUM(F123+F137+F145+F153+F161+F168)</f>
        <v>11.2</v>
      </c>
      <c r="G356" s="13"/>
      <c r="K356" s="78"/>
      <c r="L356" s="78"/>
      <c r="M356" s="78"/>
      <c r="N356" s="78"/>
    </row>
    <row r="357" spans="1:14" ht="12.95" customHeight="1" x14ac:dyDescent="0.25">
      <c r="A357" s="52"/>
      <c r="B357" s="12" t="s">
        <v>151</v>
      </c>
      <c r="C357" s="54"/>
      <c r="D357" s="13">
        <f t="shared" si="18"/>
        <v>86.699999999999989</v>
      </c>
      <c r="E357" s="13">
        <f>SUM(E121+E128+E134+E142+E150+E158+E166+E173+E180+E186+E193+E200+E206+E212+E218)</f>
        <v>77.899999999999991</v>
      </c>
      <c r="F357" s="13">
        <f>SUM(F121+F128+F134+F142+F150+F158+F166+F173+F180+F186+F193+F200+F206+F212+F218)</f>
        <v>2.2999999999999998</v>
      </c>
      <c r="G357" s="13">
        <f>SUM(G121+G128+G134+G142+G150+G158+G166+G173+G180+G186+G193+G200+G206+G212+G218)</f>
        <v>8.7999999999999989</v>
      </c>
      <c r="K357" s="78"/>
      <c r="L357" s="78"/>
      <c r="M357" s="78"/>
      <c r="N357" s="78"/>
    </row>
    <row r="358" spans="1:14" ht="12.95" customHeight="1" x14ac:dyDescent="0.25">
      <c r="A358" s="52"/>
      <c r="B358" s="12" t="s">
        <v>149</v>
      </c>
      <c r="C358" s="54"/>
      <c r="D358" s="13">
        <f t="shared" si="18"/>
        <v>3.3</v>
      </c>
      <c r="E358" s="13"/>
      <c r="F358" s="13"/>
      <c r="G358" s="13">
        <f>SUM(G27)</f>
        <v>3.3</v>
      </c>
      <c r="K358" s="78"/>
      <c r="L358" s="78"/>
      <c r="M358" s="78"/>
      <c r="N358" s="78"/>
    </row>
    <row r="359" spans="1:14" ht="12.95" customHeight="1" x14ac:dyDescent="0.25">
      <c r="A359" s="52"/>
      <c r="B359" s="12" t="s">
        <v>15</v>
      </c>
      <c r="C359" s="54"/>
      <c r="D359" s="13">
        <f t="shared" si="18"/>
        <v>7187.9000000000015</v>
      </c>
      <c r="E359" s="13">
        <f>SUM(E28+E124+E130+E138+E146+E154+E162+E169+E176+E182+E189+E196+E202+E208+E214+E221+E227+E233+E239+E244+E249+E252+E257+E261)</f>
        <v>7162.9000000000015</v>
      </c>
      <c r="F359" s="13">
        <f>SUM(F28+F124+F130+F138+F146+F154+F162+F169+F176+F182+F189+F196+F202+F208+F214+F221+F227+F233+F239+F244+F249+F252+F257+F261)</f>
        <v>5461.7</v>
      </c>
      <c r="G359" s="13">
        <f>SUM(G28+G124+G130+G138+G146+G154+G162+G169+G176+G182+G189+G196+G202+G208+G214+G221+G227+G233+G239+G244+G249+G252+G257+G261)</f>
        <v>25</v>
      </c>
      <c r="K359" s="78"/>
      <c r="L359" s="78"/>
      <c r="M359" s="78"/>
      <c r="N359" s="78"/>
    </row>
    <row r="360" spans="1:14" ht="12.95" customHeight="1" x14ac:dyDescent="0.25">
      <c r="A360" s="52"/>
      <c r="B360" s="12" t="s">
        <v>19</v>
      </c>
      <c r="C360" s="55"/>
      <c r="D360" s="13">
        <f t="shared" si="18"/>
        <v>365.2</v>
      </c>
      <c r="E360" s="13">
        <f>SUM(E125+E131+E139+E147+E155+E163+E170+E177+E183+E190+E197+E203+E209+E215+E222+E228+E234+E240+E245+E250+E253+E262)</f>
        <v>361.2</v>
      </c>
      <c r="F360" s="13"/>
      <c r="G360" s="13">
        <f>SUM(G125+G131+G139+G147+G155+G163+G170+G177+G183+G190+G197+G203+G209+G215+G222+G228+G234+G240+G245+G250+G253+G262)</f>
        <v>4</v>
      </c>
      <c r="K360" s="78"/>
      <c r="L360" s="78"/>
      <c r="M360" s="78"/>
      <c r="N360" s="78"/>
    </row>
    <row r="361" spans="1:14" ht="15" customHeight="1" x14ac:dyDescent="0.25">
      <c r="A361" s="100" t="s">
        <v>136</v>
      </c>
      <c r="B361" s="100"/>
      <c r="C361" s="46" t="s">
        <v>24</v>
      </c>
      <c r="D361" s="47">
        <f>SUM(G361+E361)</f>
        <v>4339.7000000000007</v>
      </c>
      <c r="E361" s="47">
        <f>SUM(E362:E367)</f>
        <v>3327.7000000000003</v>
      </c>
      <c r="F361" s="47">
        <f t="shared" ref="F361:G361" si="19">SUM(F362:F367)</f>
        <v>2400.9999999999995</v>
      </c>
      <c r="G361" s="47">
        <f t="shared" si="19"/>
        <v>1012</v>
      </c>
    </row>
    <row r="362" spans="1:14" ht="12.75" customHeight="1" x14ac:dyDescent="0.25">
      <c r="A362" s="49"/>
      <c r="B362" s="50" t="s">
        <v>21</v>
      </c>
      <c r="C362" s="46"/>
      <c r="D362" s="13">
        <f t="shared" si="18"/>
        <v>52.8</v>
      </c>
      <c r="E362" s="51">
        <f>SUM(E29)</f>
        <v>5.8</v>
      </c>
      <c r="F362" s="51">
        <f>SUM(F29)</f>
        <v>5.8</v>
      </c>
      <c r="G362" s="51">
        <f>SUM(G29)</f>
        <v>47</v>
      </c>
    </row>
    <row r="363" spans="1:14" ht="12.75" customHeight="1" x14ac:dyDescent="0.25">
      <c r="A363" s="49"/>
      <c r="B363" s="12" t="s">
        <v>148</v>
      </c>
      <c r="C363" s="46"/>
      <c r="D363" s="13">
        <f t="shared" si="18"/>
        <v>41.2</v>
      </c>
      <c r="E363" s="51"/>
      <c r="F363" s="51"/>
      <c r="G363" s="51">
        <f t="shared" ref="G363" si="20">SUM(G265)</f>
        <v>41.2</v>
      </c>
    </row>
    <row r="364" spans="1:14" ht="12.95" customHeight="1" x14ac:dyDescent="0.25">
      <c r="A364" s="52"/>
      <c r="B364" s="12" t="s">
        <v>152</v>
      </c>
      <c r="C364" s="54"/>
      <c r="D364" s="13">
        <f t="shared" si="18"/>
        <v>32.999999999999993</v>
      </c>
      <c r="E364" s="13">
        <f>SUM(E266+E270+E277+E282+E286+E291+E296+E300+E305+E310+E315+E320+E325)</f>
        <v>32.999999999999993</v>
      </c>
      <c r="F364" s="13">
        <f>SUM(F266+F270+F277+F282+F286+F291+F296+F300+F305+F310+F315+F320+F325)</f>
        <v>32.999999999999993</v>
      </c>
      <c r="G364" s="13"/>
    </row>
    <row r="365" spans="1:14" ht="12.95" customHeight="1" x14ac:dyDescent="0.25">
      <c r="A365" s="52"/>
      <c r="B365" s="12" t="s">
        <v>145</v>
      </c>
      <c r="C365" s="46"/>
      <c r="D365" s="13">
        <f>SUM(G365+E365)</f>
        <v>348</v>
      </c>
      <c r="E365" s="51"/>
      <c r="F365" s="51"/>
      <c r="G365" s="51">
        <f>SUM(G30)</f>
        <v>348</v>
      </c>
    </row>
    <row r="366" spans="1:14" ht="12.95" customHeight="1" x14ac:dyDescent="0.25">
      <c r="A366" s="52"/>
      <c r="B366" s="12" t="s">
        <v>15</v>
      </c>
      <c r="C366" s="54"/>
      <c r="D366" s="13">
        <f t="shared" si="18"/>
        <v>3817.8999999999996</v>
      </c>
      <c r="E366" s="13">
        <f>SUM(E31+E254+E267+E271+E278+E283+E287+E292+E297+E301+E306+E311+E316+E321+E326)</f>
        <v>3246.6</v>
      </c>
      <c r="F366" s="13">
        <f>SUM(F31+F254+F267+F271+F278+F283+F287+F292+F297+F301+F306+F311+F316+F321+F326)</f>
        <v>2362.1999999999994</v>
      </c>
      <c r="G366" s="13">
        <f>SUM(G31+G254+G267+G271+G278+G283+G287+G292+G297+G301+G306+G311+G316+G321+G326)</f>
        <v>571.29999999999995</v>
      </c>
    </row>
    <row r="367" spans="1:14" ht="12.95" customHeight="1" x14ac:dyDescent="0.25">
      <c r="A367" s="52"/>
      <c r="B367" s="12" t="s">
        <v>19</v>
      </c>
      <c r="C367" s="54"/>
      <c r="D367" s="13">
        <f t="shared" si="18"/>
        <v>46.8</v>
      </c>
      <c r="E367" s="13">
        <f>SUM(E268+E272+E279+E284+E288+E293+E298+E302+E307+E312+E317+E322+E327)</f>
        <v>42.3</v>
      </c>
      <c r="F367" s="13"/>
      <c r="G367" s="13">
        <f>SUM(G268+G272+G279+G284+G288+G293+G298+G302+G307+G312+G317+G322+G327)</f>
        <v>4.5</v>
      </c>
    </row>
    <row r="368" spans="1:14" ht="15" customHeight="1" x14ac:dyDescent="0.25">
      <c r="A368" s="100" t="s">
        <v>137</v>
      </c>
      <c r="B368" s="100"/>
      <c r="C368" s="46" t="s">
        <v>25</v>
      </c>
      <c r="D368" s="47">
        <f>SUM(G368+E368)</f>
        <v>3600.0999999999995</v>
      </c>
      <c r="E368" s="47">
        <f>SUM(E369:E374)</f>
        <v>1584.9999999999998</v>
      </c>
      <c r="F368" s="47">
        <f>SUM(F369:F374)</f>
        <v>126.39999999999999</v>
      </c>
      <c r="G368" s="47">
        <f>SUM(G369:G374)</f>
        <v>2015.1</v>
      </c>
    </row>
    <row r="369" spans="1:7" ht="12.75" customHeight="1" x14ac:dyDescent="0.25">
      <c r="A369" s="49"/>
      <c r="B369" s="50" t="s">
        <v>21</v>
      </c>
      <c r="C369" s="46"/>
      <c r="D369" s="13">
        <f t="shared" si="18"/>
        <v>215.7</v>
      </c>
      <c r="E369" s="47"/>
      <c r="F369" s="47"/>
      <c r="G369" s="51">
        <f>SUM(G32)</f>
        <v>215.7</v>
      </c>
    </row>
    <row r="370" spans="1:7" ht="12.75" customHeight="1" x14ac:dyDescent="0.25">
      <c r="A370" s="49"/>
      <c r="B370" s="17" t="s">
        <v>20</v>
      </c>
      <c r="C370" s="46"/>
      <c r="D370" s="13">
        <f t="shared" si="18"/>
        <v>29.1</v>
      </c>
      <c r="E370" s="51">
        <f>SUM(E34)</f>
        <v>29.1</v>
      </c>
      <c r="F370" s="51">
        <f>SUM(F34)</f>
        <v>22.3</v>
      </c>
      <c r="G370" s="51"/>
    </row>
    <row r="371" spans="1:7" ht="12.75" customHeight="1" x14ac:dyDescent="0.25">
      <c r="A371" s="81"/>
      <c r="B371" s="12" t="s">
        <v>154</v>
      </c>
      <c r="C371" s="46"/>
      <c r="D371" s="13">
        <f t="shared" si="18"/>
        <v>2139.6999999999998</v>
      </c>
      <c r="E371" s="51">
        <f>SUM(E33)</f>
        <v>897.4</v>
      </c>
      <c r="F371" s="51"/>
      <c r="G371" s="51">
        <f>SUM(G33)</f>
        <v>1242.3</v>
      </c>
    </row>
    <row r="372" spans="1:7" ht="12.95" customHeight="1" x14ac:dyDescent="0.25">
      <c r="A372" s="56"/>
      <c r="B372" s="12" t="s">
        <v>149</v>
      </c>
      <c r="C372" s="54"/>
      <c r="D372" s="13">
        <f t="shared" si="18"/>
        <v>38.1</v>
      </c>
      <c r="E372" s="13"/>
      <c r="F372" s="13"/>
      <c r="G372" s="13">
        <f>SUM(G35)</f>
        <v>38.1</v>
      </c>
    </row>
    <row r="373" spans="1:7" ht="12.95" customHeight="1" x14ac:dyDescent="0.25">
      <c r="A373" s="56"/>
      <c r="B373" s="57" t="s">
        <v>15</v>
      </c>
      <c r="C373" s="54"/>
      <c r="D373" s="13">
        <f t="shared" si="18"/>
        <v>1146.7999999999997</v>
      </c>
      <c r="E373" s="13">
        <f>SUM(E36+E58+E63+E68+E73+E78+E83+E88+E93+E98+E103+E108+E113)</f>
        <v>627.79999999999984</v>
      </c>
      <c r="F373" s="13">
        <f>SUM(F36+F58+F63+F68+F73+F78+F83+F88+F93+F98+F103+F108+F113)</f>
        <v>104.1</v>
      </c>
      <c r="G373" s="13">
        <f>SUM(G36+G58+G63+G68+G73+G78+G83+G88+G93+G98+G103+G108+G113)</f>
        <v>519</v>
      </c>
    </row>
    <row r="374" spans="1:7" ht="12.95" customHeight="1" x14ac:dyDescent="0.25">
      <c r="A374" s="52"/>
      <c r="B374" s="12" t="s">
        <v>19</v>
      </c>
      <c r="C374" s="54"/>
      <c r="D374" s="13">
        <f t="shared" si="18"/>
        <v>30.699999999999996</v>
      </c>
      <c r="E374" s="13">
        <f>SUM(E59+E64+E69+E74+E79+E84+E89+E94+E99+E104+E109+E114)</f>
        <v>30.699999999999996</v>
      </c>
      <c r="F374" s="13"/>
      <c r="G374" s="13"/>
    </row>
    <row r="375" spans="1:7" ht="15" customHeight="1" x14ac:dyDescent="0.25">
      <c r="A375" s="100" t="s">
        <v>138</v>
      </c>
      <c r="B375" s="100"/>
      <c r="C375" s="46" t="s">
        <v>26</v>
      </c>
      <c r="D375" s="47">
        <f>SUM(G375+E375)</f>
        <v>5565.9</v>
      </c>
      <c r="E375" s="47">
        <f>SUM(E376:E381)</f>
        <v>5396.9</v>
      </c>
      <c r="F375" s="47">
        <f>SUM(F376:F381)</f>
        <v>1651.1000000000001</v>
      </c>
      <c r="G375" s="47">
        <f>SUM(G376:G381)</f>
        <v>169</v>
      </c>
    </row>
    <row r="376" spans="1:7" ht="12.95" customHeight="1" x14ac:dyDescent="0.25">
      <c r="A376" s="52"/>
      <c r="B376" s="12" t="s">
        <v>21</v>
      </c>
      <c r="C376" s="54"/>
      <c r="D376" s="13">
        <f t="shared" ref="D376:D381" si="21">SUM(G376+E376)</f>
        <v>446.20000000000005</v>
      </c>
      <c r="E376" s="13">
        <f>SUM(E330+E37)</f>
        <v>289.3</v>
      </c>
      <c r="F376" s="13">
        <f>SUM(F330+F37)</f>
        <v>260</v>
      </c>
      <c r="G376" s="13">
        <f>SUM(G330+G37)</f>
        <v>156.9</v>
      </c>
    </row>
    <row r="377" spans="1:7" ht="12.95" customHeight="1" x14ac:dyDescent="0.25">
      <c r="A377" s="58"/>
      <c r="B377" s="12" t="s">
        <v>148</v>
      </c>
      <c r="C377" s="59"/>
      <c r="D377" s="42">
        <f t="shared" si="21"/>
        <v>53.5</v>
      </c>
      <c r="E377" s="42">
        <f>SUM(E331+E38)</f>
        <v>53.5</v>
      </c>
      <c r="F377" s="42">
        <f>SUM(F331+F38)</f>
        <v>7.8999999999999995</v>
      </c>
      <c r="G377" s="42"/>
    </row>
    <row r="378" spans="1:7" ht="12.95" customHeight="1" x14ac:dyDescent="0.25">
      <c r="A378" s="52"/>
      <c r="B378" s="17" t="s">
        <v>20</v>
      </c>
      <c r="C378" s="54"/>
      <c r="D378" s="13">
        <f t="shared" si="21"/>
        <v>150.39999999999998</v>
      </c>
      <c r="E378" s="13">
        <f>SUM(E332+E39)</f>
        <v>150.39999999999998</v>
      </c>
      <c r="F378" s="13">
        <f>SUM(F332+F39)</f>
        <v>140.4</v>
      </c>
      <c r="G378" s="13"/>
    </row>
    <row r="379" spans="1:7" ht="12.95" customHeight="1" x14ac:dyDescent="0.25">
      <c r="A379" s="52"/>
      <c r="B379" s="12" t="s">
        <v>15</v>
      </c>
      <c r="C379" s="54"/>
      <c r="D379" s="13">
        <f t="shared" si="21"/>
        <v>1171.2999999999997</v>
      </c>
      <c r="E379" s="13">
        <f>SUM(E40+E60+E65+E70+E75+E80+E85+E90+E95+E100+E105+E110+E115)</f>
        <v>1159.1999999999998</v>
      </c>
      <c r="F379" s="13">
        <f>SUM(F40+F60+F65+F70+F75+F80+F85+F90+F95+F100+F105+F110+F115)</f>
        <v>214.2</v>
      </c>
      <c r="G379" s="13">
        <f>SUM(G40+G60+G65+G70+G75+G80+G85+G90+G95+G100+G105+G110+G115)</f>
        <v>12.1</v>
      </c>
    </row>
    <row r="380" spans="1:7" ht="12.75" customHeight="1" x14ac:dyDescent="0.25">
      <c r="A380" s="60"/>
      <c r="B380" s="43" t="s">
        <v>27</v>
      </c>
      <c r="C380" s="60"/>
      <c r="D380" s="13">
        <f t="shared" si="21"/>
        <v>3520.8</v>
      </c>
      <c r="E380" s="61">
        <f>SUM(E333+E41)</f>
        <v>3520.8</v>
      </c>
      <c r="F380" s="61">
        <f>SUM(F333+F41)</f>
        <v>989.4</v>
      </c>
      <c r="G380" s="61"/>
    </row>
    <row r="381" spans="1:7" ht="12.95" customHeight="1" x14ac:dyDescent="0.25">
      <c r="A381" s="60"/>
      <c r="B381" s="12" t="s">
        <v>19</v>
      </c>
      <c r="C381" s="60"/>
      <c r="D381" s="13">
        <f t="shared" si="21"/>
        <v>223.7</v>
      </c>
      <c r="E381" s="61">
        <f>SUM(E334)</f>
        <v>223.7</v>
      </c>
      <c r="F381" s="61">
        <f>SUM(F334)</f>
        <v>39.200000000000003</v>
      </c>
      <c r="G381" s="61"/>
    </row>
    <row r="382" spans="1:7" ht="15" customHeight="1" x14ac:dyDescent="0.25">
      <c r="A382" s="100" t="s">
        <v>139</v>
      </c>
      <c r="B382" s="100"/>
      <c r="C382" s="46" t="s">
        <v>28</v>
      </c>
      <c r="D382" s="47">
        <f t="shared" ref="D382:D398" si="22">SUM(G382+E382)</f>
        <v>482</v>
      </c>
      <c r="E382" s="47">
        <f>SUM(E383:E388)</f>
        <v>482</v>
      </c>
      <c r="F382" s="47">
        <f>SUM(F383:F388)</f>
        <v>312.10000000000002</v>
      </c>
      <c r="G382" s="47">
        <f>SUM(G383:G388)</f>
        <v>0</v>
      </c>
    </row>
    <row r="383" spans="1:7" ht="12.95" customHeight="1" x14ac:dyDescent="0.25">
      <c r="A383" s="52"/>
      <c r="B383" s="50" t="s">
        <v>21</v>
      </c>
      <c r="C383" s="54"/>
      <c r="D383" s="13">
        <f t="shared" si="22"/>
        <v>11</v>
      </c>
      <c r="E383" s="13">
        <f>SUM(E42+E336)</f>
        <v>11</v>
      </c>
      <c r="F383" s="13">
        <f>SUM(F42+F336)</f>
        <v>3</v>
      </c>
      <c r="G383" s="13"/>
    </row>
    <row r="384" spans="1:7" ht="12.95" customHeight="1" x14ac:dyDescent="0.25">
      <c r="A384" s="52"/>
      <c r="B384" s="17" t="s">
        <v>20</v>
      </c>
      <c r="C384" s="54"/>
      <c r="D384" s="13">
        <f t="shared" si="22"/>
        <v>384.79999999999995</v>
      </c>
      <c r="E384" s="13">
        <f>SUM(E337+E43)</f>
        <v>384.79999999999995</v>
      </c>
      <c r="F384" s="13">
        <f>SUM(F337+F43)</f>
        <v>307</v>
      </c>
      <c r="G384" s="13"/>
    </row>
    <row r="385" spans="1:7" ht="12.95" customHeight="1" x14ac:dyDescent="0.25">
      <c r="A385" s="52"/>
      <c r="B385" s="12" t="s">
        <v>150</v>
      </c>
      <c r="C385" s="54"/>
      <c r="D385" s="13">
        <f t="shared" si="22"/>
        <v>10</v>
      </c>
      <c r="E385" s="13">
        <f>SUM(E338+E44)</f>
        <v>10</v>
      </c>
      <c r="F385" s="13">
        <f>SUM(F338+F44)</f>
        <v>2.1</v>
      </c>
      <c r="G385" s="13"/>
    </row>
    <row r="386" spans="1:7" ht="12.95" customHeight="1" x14ac:dyDescent="0.25">
      <c r="A386" s="52"/>
      <c r="B386" s="70" t="s">
        <v>149</v>
      </c>
      <c r="C386" s="54"/>
      <c r="D386" s="13">
        <f t="shared" si="22"/>
        <v>1.1000000000000001</v>
      </c>
      <c r="E386" s="13">
        <f>SUM(E339+E45)</f>
        <v>1.1000000000000001</v>
      </c>
      <c r="F386" s="13"/>
      <c r="G386" s="13"/>
    </row>
    <row r="387" spans="1:7" ht="12.95" customHeight="1" x14ac:dyDescent="0.25">
      <c r="A387" s="52"/>
      <c r="B387" s="12" t="s">
        <v>15</v>
      </c>
      <c r="C387" s="54"/>
      <c r="D387" s="13">
        <f t="shared" si="22"/>
        <v>49.1</v>
      </c>
      <c r="E387" s="13">
        <f>SUM(E340+E46)</f>
        <v>49.1</v>
      </c>
      <c r="F387" s="13"/>
      <c r="G387" s="13"/>
    </row>
    <row r="388" spans="1:7" ht="12.95" customHeight="1" x14ac:dyDescent="0.25">
      <c r="A388" s="60"/>
      <c r="B388" s="12" t="s">
        <v>29</v>
      </c>
      <c r="C388" s="60"/>
      <c r="D388" s="13">
        <f t="shared" si="22"/>
        <v>26</v>
      </c>
      <c r="E388" s="61">
        <f>SUM(E47)</f>
        <v>26</v>
      </c>
      <c r="F388" s="62"/>
      <c r="G388" s="62"/>
    </row>
    <row r="389" spans="1:7" ht="15" customHeight="1" x14ac:dyDescent="0.25">
      <c r="A389" s="100" t="s">
        <v>140</v>
      </c>
      <c r="B389" s="100"/>
      <c r="C389" s="46" t="s">
        <v>30</v>
      </c>
      <c r="D389" s="47">
        <f t="shared" si="22"/>
        <v>1134.1000000000001</v>
      </c>
      <c r="E389" s="47">
        <f t="shared" ref="E389:F389" si="23">SUM(E390:E392)</f>
        <v>940.2</v>
      </c>
      <c r="F389" s="47">
        <f t="shared" si="23"/>
        <v>1.3</v>
      </c>
      <c r="G389" s="47">
        <f>SUM(G390:G392)</f>
        <v>193.9</v>
      </c>
    </row>
    <row r="390" spans="1:7" ht="12.6" customHeight="1" x14ac:dyDescent="0.25">
      <c r="A390" s="52"/>
      <c r="B390" s="12" t="s">
        <v>21</v>
      </c>
      <c r="C390" s="46"/>
      <c r="D390" s="13">
        <f t="shared" si="22"/>
        <v>211.7</v>
      </c>
      <c r="E390" s="75">
        <f>SUM(E48)</f>
        <v>87</v>
      </c>
      <c r="F390" s="75">
        <f>SUM(F48)</f>
        <v>1.3</v>
      </c>
      <c r="G390" s="75">
        <f>SUM(G48)</f>
        <v>124.7</v>
      </c>
    </row>
    <row r="391" spans="1:7" ht="12.95" customHeight="1" x14ac:dyDescent="0.25">
      <c r="A391" s="52"/>
      <c r="B391" s="12" t="s">
        <v>15</v>
      </c>
      <c r="C391" s="54"/>
      <c r="D391" s="13">
        <f t="shared" si="22"/>
        <v>768.40000000000009</v>
      </c>
      <c r="E391" s="13">
        <f>SUM(E49)</f>
        <v>764.2</v>
      </c>
      <c r="F391" s="13"/>
      <c r="G391" s="13">
        <f>SUM(G49)</f>
        <v>4.2</v>
      </c>
    </row>
    <row r="392" spans="1:7" ht="12.95" customHeight="1" x14ac:dyDescent="0.25">
      <c r="A392" s="60"/>
      <c r="B392" s="12" t="s">
        <v>29</v>
      </c>
      <c r="C392" s="60"/>
      <c r="D392" s="13">
        <f t="shared" si="22"/>
        <v>154</v>
      </c>
      <c r="E392" s="61">
        <f>SUM(E50)</f>
        <v>89</v>
      </c>
      <c r="F392" s="61"/>
      <c r="G392" s="61">
        <f>SUM(G50)</f>
        <v>65</v>
      </c>
    </row>
    <row r="393" spans="1:7" ht="15" customHeight="1" x14ac:dyDescent="0.25">
      <c r="A393" s="100" t="s">
        <v>141</v>
      </c>
      <c r="B393" s="100"/>
      <c r="C393" s="46" t="s">
        <v>31</v>
      </c>
      <c r="D393" s="47">
        <f t="shared" si="22"/>
        <v>2408.1</v>
      </c>
      <c r="E393" s="47">
        <f>SUM(E394:E398)</f>
        <v>512.79999999999995</v>
      </c>
      <c r="F393" s="47">
        <f>SUM(F394:F398)</f>
        <v>0.3</v>
      </c>
      <c r="G393" s="47">
        <f>SUM(G394:G398)</f>
        <v>1895.3</v>
      </c>
    </row>
    <row r="394" spans="1:7" ht="12.95" customHeight="1" x14ac:dyDescent="0.25">
      <c r="A394" s="52"/>
      <c r="B394" s="70" t="s">
        <v>21</v>
      </c>
      <c r="C394" s="71"/>
      <c r="D394" s="51">
        <f t="shared" si="22"/>
        <v>636.9</v>
      </c>
      <c r="E394" s="51">
        <f>SUM(E51+E273)</f>
        <v>0.3</v>
      </c>
      <c r="F394" s="51">
        <f>SUM(F51+F273)</f>
        <v>0.3</v>
      </c>
      <c r="G394" s="51">
        <f>SUM(G51+G273)</f>
        <v>636.6</v>
      </c>
    </row>
    <row r="395" spans="1:7" ht="12.95" customHeight="1" x14ac:dyDescent="0.25">
      <c r="A395" s="52"/>
      <c r="B395" s="72" t="s">
        <v>20</v>
      </c>
      <c r="C395" s="71"/>
      <c r="D395" s="51">
        <f t="shared" si="22"/>
        <v>453</v>
      </c>
      <c r="E395" s="51">
        <f>SUM(E52)</f>
        <v>453</v>
      </c>
      <c r="F395" s="51"/>
      <c r="G395" s="51"/>
    </row>
    <row r="396" spans="1:7" ht="12.95" customHeight="1" x14ac:dyDescent="0.25">
      <c r="A396" s="52"/>
      <c r="B396" s="70" t="s">
        <v>153</v>
      </c>
      <c r="C396" s="71"/>
      <c r="D396" s="51">
        <f t="shared" si="22"/>
        <v>920</v>
      </c>
      <c r="E396" s="51"/>
      <c r="F396" s="51"/>
      <c r="G396" s="51">
        <f>SUM(G53)</f>
        <v>920</v>
      </c>
    </row>
    <row r="397" spans="1:7" ht="12.95" customHeight="1" x14ac:dyDescent="0.25">
      <c r="A397" s="52"/>
      <c r="B397" s="70" t="s">
        <v>149</v>
      </c>
      <c r="C397" s="71"/>
      <c r="D397" s="51">
        <f t="shared" si="22"/>
        <v>112.3</v>
      </c>
      <c r="E397" s="51"/>
      <c r="F397" s="51"/>
      <c r="G397" s="51">
        <f>SUM(G54+G274)</f>
        <v>112.3</v>
      </c>
    </row>
    <row r="398" spans="1:7" ht="12.95" customHeight="1" x14ac:dyDescent="0.25">
      <c r="A398" s="60"/>
      <c r="B398" s="70" t="s">
        <v>15</v>
      </c>
      <c r="C398" s="73"/>
      <c r="D398" s="51">
        <f t="shared" si="22"/>
        <v>285.89999999999998</v>
      </c>
      <c r="E398" s="74">
        <f>SUM(E275+E55)</f>
        <v>59.5</v>
      </c>
      <c r="F398" s="74"/>
      <c r="G398" s="74">
        <f>SUM(G275+G55)</f>
        <v>226.4</v>
      </c>
    </row>
    <row r="399" spans="1:7" ht="15" customHeight="1" x14ac:dyDescent="0.25">
      <c r="A399" s="101" t="s">
        <v>142</v>
      </c>
      <c r="B399" s="101"/>
      <c r="C399" s="101"/>
      <c r="D399" s="101"/>
      <c r="E399" s="101"/>
      <c r="F399" s="101"/>
      <c r="G399" s="101"/>
    </row>
    <row r="400" spans="1:7" ht="15" customHeight="1" x14ac:dyDescent="0.25"/>
    <row r="401" ht="15" customHeight="1" x14ac:dyDescent="0.25"/>
    <row r="402" ht="15" customHeight="1" x14ac:dyDescent="0.25"/>
    <row r="403" ht="15" customHeight="1" x14ac:dyDescent="0.25"/>
    <row r="404" ht="16.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</sheetData>
  <sheetProtection selectLockedCells="1" selectUnlockedCells="1"/>
  <mergeCells count="132">
    <mergeCell ref="C243:C245"/>
    <mergeCell ref="C200:C203"/>
    <mergeCell ref="C206:C209"/>
    <mergeCell ref="C212:C215"/>
    <mergeCell ref="C218:C222"/>
    <mergeCell ref="C336:C340"/>
    <mergeCell ref="A251:A254"/>
    <mergeCell ref="A156:A163"/>
    <mergeCell ref="C320:C322"/>
    <mergeCell ref="C325:C327"/>
    <mergeCell ref="C330:C334"/>
    <mergeCell ref="C291:C293"/>
    <mergeCell ref="C305:C307"/>
    <mergeCell ref="C310:C312"/>
    <mergeCell ref="C273:C275"/>
    <mergeCell ref="C282:C284"/>
    <mergeCell ref="C248:C250"/>
    <mergeCell ref="C252:C253"/>
    <mergeCell ref="C256:C257"/>
    <mergeCell ref="C259:C262"/>
    <mergeCell ref="C180:C183"/>
    <mergeCell ref="C186:C190"/>
    <mergeCell ref="C193:C197"/>
    <mergeCell ref="A335:A340"/>
    <mergeCell ref="C150:C155"/>
    <mergeCell ref="C158:C163"/>
    <mergeCell ref="C166:C170"/>
    <mergeCell ref="C173:C177"/>
    <mergeCell ref="C238:C240"/>
    <mergeCell ref="C117:C118"/>
    <mergeCell ref="C142:C147"/>
    <mergeCell ref="C93:C94"/>
    <mergeCell ref="C98:C99"/>
    <mergeCell ref="C103:C104"/>
    <mergeCell ref="C108:C109"/>
    <mergeCell ref="C113:C114"/>
    <mergeCell ref="C121:C125"/>
    <mergeCell ref="C128:C131"/>
    <mergeCell ref="C134:C139"/>
    <mergeCell ref="C225:C228"/>
    <mergeCell ref="C231:C234"/>
    <mergeCell ref="C68:C69"/>
    <mergeCell ref="C73:C74"/>
    <mergeCell ref="C78:C79"/>
    <mergeCell ref="C83:C84"/>
    <mergeCell ref="C88:C89"/>
    <mergeCell ref="C42:C47"/>
    <mergeCell ref="C51:C55"/>
    <mergeCell ref="C63:C64"/>
    <mergeCell ref="C58:C59"/>
    <mergeCell ref="C48:C50"/>
    <mergeCell ref="C16:C22"/>
    <mergeCell ref="C23:C28"/>
    <mergeCell ref="C29:C31"/>
    <mergeCell ref="C32:C36"/>
    <mergeCell ref="C37:C41"/>
    <mergeCell ref="A389:B389"/>
    <mergeCell ref="A393:B393"/>
    <mergeCell ref="A399:G399"/>
    <mergeCell ref="A342:B342"/>
    <mergeCell ref="A350:B350"/>
    <mergeCell ref="A361:B361"/>
    <mergeCell ref="A368:B368"/>
    <mergeCell ref="A375:B375"/>
    <mergeCell ref="A382:B382"/>
    <mergeCell ref="A341:B341"/>
    <mergeCell ref="A289:A293"/>
    <mergeCell ref="A294:A298"/>
    <mergeCell ref="A299:A302"/>
    <mergeCell ref="A303:A307"/>
    <mergeCell ref="A308:A312"/>
    <mergeCell ref="A313:A317"/>
    <mergeCell ref="A318:A322"/>
    <mergeCell ref="A323:A327"/>
    <mergeCell ref="A328:A334"/>
    <mergeCell ref="A285:A288"/>
    <mergeCell ref="A235:A240"/>
    <mergeCell ref="A241:A245"/>
    <mergeCell ref="A246:A250"/>
    <mergeCell ref="A255:A257"/>
    <mergeCell ref="A258:A262"/>
    <mergeCell ref="A263:A268"/>
    <mergeCell ref="A276:A279"/>
    <mergeCell ref="A280:A284"/>
    <mergeCell ref="A269:A275"/>
    <mergeCell ref="A229:A234"/>
    <mergeCell ref="A178:A183"/>
    <mergeCell ref="A184:A190"/>
    <mergeCell ref="A191:A197"/>
    <mergeCell ref="A198:A203"/>
    <mergeCell ref="A204:A209"/>
    <mergeCell ref="A210:A215"/>
    <mergeCell ref="A216:A222"/>
    <mergeCell ref="A223:A228"/>
    <mergeCell ref="A81:A85"/>
    <mergeCell ref="A86:A90"/>
    <mergeCell ref="A91:A95"/>
    <mergeCell ref="A96:A100"/>
    <mergeCell ref="A171:A177"/>
    <mergeCell ref="A106:A110"/>
    <mergeCell ref="A111:A115"/>
    <mergeCell ref="A116:A118"/>
    <mergeCell ref="A119:A125"/>
    <mergeCell ref="A126:A131"/>
    <mergeCell ref="A140:A147"/>
    <mergeCell ref="A148:A155"/>
    <mergeCell ref="A164:A170"/>
    <mergeCell ref="A132:A139"/>
    <mergeCell ref="C270:C272"/>
    <mergeCell ref="C277:C279"/>
    <mergeCell ref="C286:C288"/>
    <mergeCell ref="C296:C298"/>
    <mergeCell ref="C300:C302"/>
    <mergeCell ref="C315:C317"/>
    <mergeCell ref="C265:C268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01:A105"/>
    <mergeCell ref="A13:A14"/>
    <mergeCell ref="A15:A55"/>
    <mergeCell ref="A56:A60"/>
    <mergeCell ref="A61:A65"/>
    <mergeCell ref="A66:A70"/>
    <mergeCell ref="A71:A75"/>
    <mergeCell ref="A76:A80"/>
  </mergeCells>
  <pageMargins left="0.59027777777777779" right="0.2361111111111111" top="0.43" bottom="0.25972222222222224" header="0.34" footer="0.51180555555555551"/>
  <pageSetup paperSize="9" scale="9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2021-06-11T08:40:21Z</cp:lastPrinted>
  <dcterms:created xsi:type="dcterms:W3CDTF">2019-02-14T11:38:38Z</dcterms:created>
  <dcterms:modified xsi:type="dcterms:W3CDTF">2021-06-11T10:20:44Z</dcterms:modified>
</cp:coreProperties>
</file>